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ake County\RFP's\2023-2024\Medical RFP\Final Docs\"/>
    </mc:Choice>
  </mc:AlternateContent>
  <xr:revisionPtr revIDLastSave="0" documentId="13_ncr:1_{E7D318EF-DCC4-4627-BBFB-F09DB79FDCCD}" xr6:coauthVersionLast="47" xr6:coauthVersionMax="47" xr10:uidLastSave="{00000000-0000-0000-0000-000000000000}"/>
  <bookViews>
    <workbookView xWindow="-28920" yWindow="-1785" windowWidth="29040" windowHeight="17640" xr2:uid="{00000000-000D-0000-FFFF-FFFF00000000}"/>
  </bookViews>
  <sheets>
    <sheet name="Facility" sheetId="4" r:id="rId1"/>
    <sheet name="Ancillary" sheetId="2" r:id="rId2"/>
    <sheet name="Professional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>Claims [1]Repricing!$A$7:$Q$74560</definedName>
    <definedName name="_xlnm._FilterDatabase">Claims [1]Repricing!$A$7:$Q$74560</definedName>
    <definedName name="a" localSheetId="0">#REF!</definedName>
    <definedName name="a">#REF!</definedName>
    <definedName name="DB_DENTAL" localSheetId="0">#REF!</definedName>
    <definedName name="DB_DENTAL">#REF!</definedName>
    <definedName name="DB_ESCUTIL">#REF!</definedName>
    <definedName name="DB_LAG">#REF!</definedName>
    <definedName name="DB_RX">#REF!</definedName>
    <definedName name="FL_DIV">[2]Triangle!#REF!</definedName>
    <definedName name="_xlnm.Print_Area" localSheetId="1">Ancillary!$A$1:$BE$27</definedName>
    <definedName name="_xlnm.Print_Area" localSheetId="0">Facility!$A$1:$L$41</definedName>
    <definedName name="_xlnm.Print_Area" localSheetId="2">'Professional '!$A$1:$G$29</definedName>
    <definedName name="_xlnm.Print_Area">Network [3]Compare!$A$1</definedName>
    <definedName name="_xlnm.Print_Titles" localSheetId="0">Network [3]Compare!$A$1</definedName>
    <definedName name="_xlnm.Print_Titles">Network [3]Compare!$A$1</definedName>
    <definedName name="Redo">[4]Triangle!$C$1</definedName>
    <definedName name="Sheet1">#REF!</definedName>
    <definedName name="valdate2">[5]Variables!$B$4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H36" i="4"/>
  <c r="C39" i="4" s="1"/>
  <c r="C40" i="4" s="1"/>
  <c r="D36" i="4"/>
  <c r="C36" i="4"/>
  <c r="I35" i="4"/>
  <c r="I34" i="4"/>
  <c r="L30" i="4"/>
  <c r="K30" i="4"/>
  <c r="I30" i="4"/>
  <c r="H30" i="4"/>
  <c r="F29" i="4"/>
  <c r="E29" i="4"/>
  <c r="L29" i="4" s="1"/>
  <c r="D29" i="4"/>
  <c r="C29" i="4"/>
  <c r="I29" i="4" s="1"/>
  <c r="L27" i="4"/>
  <c r="I27" i="4"/>
  <c r="L26" i="4"/>
  <c r="I26" i="4"/>
  <c r="L25" i="4"/>
  <c r="I25" i="4"/>
  <c r="L24" i="4"/>
  <c r="I24" i="4"/>
  <c r="L23" i="4"/>
  <c r="I23" i="4"/>
  <c r="H19" i="4"/>
  <c r="I19" i="4" s="1"/>
  <c r="D18" i="4"/>
  <c r="C18" i="4"/>
  <c r="I18" i="4" s="1"/>
  <c r="I16" i="4"/>
  <c r="I15" i="4"/>
  <c r="I14" i="4"/>
  <c r="I13" i="4"/>
  <c r="I12" i="4"/>
  <c r="C27" i="3"/>
  <c r="C25" i="2"/>
  <c r="I36" i="4" l="1"/>
  <c r="C26" i="3" l="1"/>
  <c r="C24" i="2" l="1"/>
  <c r="C28" i="3" l="1"/>
  <c r="F24" i="3"/>
  <c r="D24" i="3"/>
  <c r="C24" i="3"/>
  <c r="G22" i="3"/>
  <c r="G21" i="3"/>
  <c r="G20" i="3"/>
  <c r="F16" i="3"/>
  <c r="D16" i="3"/>
  <c r="C16" i="3"/>
  <c r="G14" i="3"/>
  <c r="G13" i="3"/>
  <c r="G12" i="3"/>
  <c r="C26" i="2"/>
  <c r="G20" i="2"/>
  <c r="G17" i="2"/>
  <c r="G14" i="2"/>
  <c r="B8" i="2"/>
  <c r="B8" i="3" s="1"/>
  <c r="B7" i="2"/>
  <c r="B7" i="3" s="1"/>
  <c r="G24" i="3" l="1"/>
  <c r="G16" i="3"/>
</calcChain>
</file>

<file path=xl/sharedStrings.xml><?xml version="1.0" encoding="utf-8"?>
<sst xmlns="http://schemas.openxmlformats.org/spreadsheetml/2006/main" count="109" uniqueCount="65">
  <si>
    <t>Facility Services</t>
  </si>
  <si>
    <t>Inpatient Facilities</t>
  </si>
  <si>
    <t>Inpatient</t>
  </si>
  <si>
    <t>Facility</t>
  </si>
  <si>
    <t>Billed Amount</t>
  </si>
  <si>
    <t xml:space="preserve">Admits </t>
  </si>
  <si>
    <t>Avg LOS</t>
  </si>
  <si>
    <t>Allowed Amount</t>
  </si>
  <si>
    <t>Discount %</t>
  </si>
  <si>
    <t>Emergency Room &amp; Outpatient Facilities</t>
  </si>
  <si>
    <t>ER</t>
  </si>
  <si>
    <t>Outpatient Surgery</t>
  </si>
  <si>
    <t>ER Billed Facility Amount</t>
  </si>
  <si>
    <t>ER Visits</t>
  </si>
  <si>
    <t>Outpatient Surgery Billed Amount</t>
  </si>
  <si>
    <t>Outpatient Surgery Visits</t>
  </si>
  <si>
    <t>ASC &amp; Urgent Care</t>
  </si>
  <si>
    <t>Visits</t>
  </si>
  <si>
    <t>Total Billed Amount</t>
  </si>
  <si>
    <t>Total Allowed Amount</t>
  </si>
  <si>
    <t>Average Discount</t>
  </si>
  <si>
    <t xml:space="preserve">Ancillary </t>
  </si>
  <si>
    <t>Ancillary Type</t>
  </si>
  <si>
    <t>Radiology</t>
  </si>
  <si>
    <t xml:space="preserve">Laboratory </t>
  </si>
  <si>
    <t>Laboratory</t>
  </si>
  <si>
    <t>All Laboratory</t>
  </si>
  <si>
    <t>Durable Medical Equipment</t>
  </si>
  <si>
    <t>All DME</t>
  </si>
  <si>
    <t>Professional Services</t>
  </si>
  <si>
    <t>Primary Care &amp; Specialist</t>
  </si>
  <si>
    <t>PCP &amp; Specialist</t>
  </si>
  <si>
    <t>Physicians</t>
  </si>
  <si>
    <t>Primary Care Office Visits</t>
  </si>
  <si>
    <t>Specialty Care Office Visits</t>
  </si>
  <si>
    <t>Specialty Care Other Services</t>
  </si>
  <si>
    <t>Subtotal Primary Care &amp; Specialist</t>
  </si>
  <si>
    <t>Ancillary Professional</t>
  </si>
  <si>
    <t>Ancillary Professional Type</t>
  </si>
  <si>
    <t>Anesthesiology</t>
  </si>
  <si>
    <t>Emergency Medicine</t>
  </si>
  <si>
    <t>Pathology</t>
  </si>
  <si>
    <t>Subtotal Ancillary Professional</t>
  </si>
  <si>
    <t>HEALTH PLAN SERVICES</t>
  </si>
  <si>
    <t>All Others</t>
  </si>
  <si>
    <t>Total Facility Inpatient</t>
  </si>
  <si>
    <t>Total</t>
  </si>
  <si>
    <t>All Ambulatory Surgical Facilities</t>
  </si>
  <si>
    <t>All Urgent Care Facilities</t>
  </si>
  <si>
    <t>All Radiology</t>
  </si>
  <si>
    <t>Incurred: 06/01/2021 - 05/31/2022</t>
  </si>
  <si>
    <t>Paid: 06/01/2021 - 07/31/2022</t>
  </si>
  <si>
    <t>LAKE COUNTY BOCC</t>
  </si>
  <si>
    <t>FLORIDA HOSPITAL WATERMAN INC</t>
  </si>
  <si>
    <t>ORLANDO HEALTH INC</t>
  </si>
  <si>
    <t>ADVENTIST HEALTH SYSTEM SUNBELT INC</t>
  </si>
  <si>
    <t>SOUTH LAKE HOSPITAL INC</t>
  </si>
  <si>
    <t>MARION COMMUNITY HOSPITAL INC</t>
  </si>
  <si>
    <t>SHANDS TEACHING HOSPITAL AND CLINICS INC</t>
  </si>
  <si>
    <t>LEESBURG REGIONAL MEDICAL CENTER</t>
  </si>
  <si>
    <t>Ambulatory Surgery Center &amp; Urgent Care Facilities</t>
  </si>
  <si>
    <t xml:space="preserve">Exhibit H – Medical Discount Pricing File </t>
  </si>
  <si>
    <t>RFP No. 23-500</t>
  </si>
  <si>
    <t>Please transfer your Company's aggregate allowed amount and tabulated average discount to Attachment 2, Section 7</t>
  </si>
  <si>
    <t>Please transfer your Company's aggregate allowed amount and tabulated average discount to Attachment C, Section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</si>
</sst>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i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465926084170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24994659260841701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3" borderId="5" xfId="1" applyFont="1" applyFill="1" applyBorder="1" applyAlignment="1">
      <alignment horizontal="center" vertical="center"/>
    </xf>
    <xf numFmtId="2" fontId="7" fillId="3" borderId="5" xfId="1" applyNumberFormat="1" applyFont="1" applyFill="1" applyBorder="1" applyAlignment="1">
      <alignment horizontal="center" vertical="center"/>
    </xf>
    <xf numFmtId="0" fontId="8" fillId="0" borderId="5" xfId="1" applyFont="1" applyBorder="1"/>
    <xf numFmtId="164" fontId="9" fillId="0" borderId="5" xfId="1" applyNumberFormat="1" applyFont="1" applyBorder="1"/>
    <xf numFmtId="3" fontId="9" fillId="0" borderId="5" xfId="1" applyNumberFormat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44" fontId="2" fillId="0" borderId="0" xfId="2" applyFont="1"/>
    <xf numFmtId="9" fontId="9" fillId="0" borderId="5" xfId="3" applyFont="1" applyFill="1" applyBorder="1"/>
    <xf numFmtId="164" fontId="2" fillId="0" borderId="0" xfId="1" applyNumberFormat="1" applyFont="1"/>
    <xf numFmtId="0" fontId="7" fillId="0" borderId="5" xfId="1" applyFont="1" applyBorder="1"/>
    <xf numFmtId="164" fontId="11" fillId="0" borderId="5" xfId="1" applyNumberFormat="1" applyFont="1" applyBorder="1"/>
    <xf numFmtId="3" fontId="11" fillId="0" borderId="5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9" fontId="11" fillId="0" borderId="5" xfId="3" applyFont="1" applyFill="1" applyBorder="1"/>
    <xf numFmtId="9" fontId="2" fillId="0" borderId="0" xfId="3" applyFont="1"/>
    <xf numFmtId="0" fontId="7" fillId="3" borderId="5" xfId="1" applyFont="1" applyFill="1" applyBorder="1" applyAlignment="1">
      <alignment horizontal="center" vertical="center" wrapText="1"/>
    </xf>
    <xf numFmtId="164" fontId="2" fillId="0" borderId="0" xfId="2" applyNumberFormat="1" applyFont="1"/>
    <xf numFmtId="0" fontId="9" fillId="0" borderId="5" xfId="1" applyFont="1" applyBorder="1"/>
    <xf numFmtId="0" fontId="9" fillId="0" borderId="5" xfId="1" applyFont="1" applyBorder="1" applyAlignment="1">
      <alignment horizontal="center"/>
    </xf>
    <xf numFmtId="0" fontId="7" fillId="5" borderId="5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/>
    </xf>
    <xf numFmtId="164" fontId="5" fillId="6" borderId="5" xfId="1" applyNumberFormat="1" applyFont="1" applyFill="1" applyBorder="1"/>
    <xf numFmtId="3" fontId="2" fillId="0" borderId="0" xfId="1" applyNumberFormat="1" applyFont="1"/>
    <xf numFmtId="8" fontId="2" fillId="0" borderId="0" xfId="1" applyNumberFormat="1" applyFont="1"/>
    <xf numFmtId="0" fontId="4" fillId="0" borderId="0" xfId="1" applyFont="1" applyAlignment="1">
      <alignment horizontal="center" vertical="center"/>
    </xf>
    <xf numFmtId="0" fontId="7" fillId="0" borderId="0" xfId="1" applyFont="1"/>
    <xf numFmtId="0" fontId="12" fillId="0" borderId="0" xfId="1" applyFont="1"/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164" fontId="8" fillId="0" borderId="5" xfId="1" applyNumberFormat="1" applyFont="1" applyBorder="1"/>
    <xf numFmtId="166" fontId="8" fillId="0" borderId="5" xfId="4" applyNumberFormat="1" applyFont="1" applyFill="1" applyBorder="1"/>
    <xf numFmtId="166" fontId="8" fillId="0" borderId="0" xfId="4" applyNumberFormat="1" applyFont="1" applyFill="1" applyBorder="1"/>
    <xf numFmtId="9" fontId="12" fillId="0" borderId="5" xfId="3" applyFont="1" applyBorder="1"/>
    <xf numFmtId="166" fontId="8" fillId="0" borderId="5" xfId="4" applyNumberFormat="1" applyFont="1" applyBorder="1"/>
    <xf numFmtId="0" fontId="8" fillId="0" borderId="0" xfId="1" applyFont="1"/>
    <xf numFmtId="166" fontId="12" fillId="0" borderId="0" xfId="1" applyNumberFormat="1" applyFont="1"/>
    <xf numFmtId="164" fontId="12" fillId="0" borderId="0" xfId="1" applyNumberFormat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/>
    <xf numFmtId="166" fontId="8" fillId="0" borderId="0" xfId="1" applyNumberFormat="1" applyFont="1"/>
    <xf numFmtId="0" fontId="13" fillId="0" borderId="0" xfId="1" applyFont="1"/>
    <xf numFmtId="0" fontId="7" fillId="0" borderId="0" xfId="1" applyFont="1" applyAlignment="1">
      <alignment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 wrapText="1"/>
    </xf>
    <xf numFmtId="9" fontId="8" fillId="0" borderId="5" xfId="3" applyFont="1" applyBorder="1"/>
    <xf numFmtId="0" fontId="8" fillId="10" borderId="5" xfId="1" applyFont="1" applyFill="1" applyBorder="1"/>
    <xf numFmtId="166" fontId="8" fillId="0" borderId="5" xfId="1" applyNumberFormat="1" applyFont="1" applyBorder="1"/>
    <xf numFmtId="164" fontId="7" fillId="0" borderId="5" xfId="1" applyNumberFormat="1" applyFont="1" applyBorder="1"/>
    <xf numFmtId="164" fontId="8" fillId="0" borderId="0" xfId="1" applyNumberFormat="1" applyFont="1"/>
    <xf numFmtId="164" fontId="9" fillId="11" borderId="5" xfId="1" applyNumberFormat="1" applyFont="1" applyFill="1" applyBorder="1"/>
    <xf numFmtId="10" fontId="5" fillId="6" borderId="5" xfId="1" applyNumberFormat="1" applyFont="1" applyFill="1" applyBorder="1"/>
    <xf numFmtId="164" fontId="8" fillId="11" borderId="5" xfId="1" applyNumberFormat="1" applyFont="1" applyFill="1" applyBorder="1"/>
    <xf numFmtId="0" fontId="2" fillId="0" borderId="5" xfId="1" applyFont="1" applyBorder="1"/>
    <xf numFmtId="0" fontId="22" fillId="0" borderId="0" xfId="1" applyFont="1" applyAlignment="1">
      <alignment horizontal="left" vertical="top"/>
    </xf>
    <xf numFmtId="166" fontId="11" fillId="0" borderId="5" xfId="44" applyNumberFormat="1" applyFont="1" applyBorder="1" applyAlignment="1">
      <alignment horizontal="center"/>
    </xf>
    <xf numFmtId="164" fontId="0" fillId="0" borderId="7" xfId="0" applyNumberFormat="1" applyBorder="1"/>
    <xf numFmtId="166" fontId="8" fillId="0" borderId="5" xfId="44" applyNumberFormat="1" applyFont="1" applyFill="1" applyBorder="1" applyAlignment="1">
      <alignment horizontal="center"/>
    </xf>
    <xf numFmtId="165" fontId="9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0" fontId="2" fillId="0" borderId="8" xfId="1" applyFont="1" applyBorder="1"/>
    <xf numFmtId="0" fontId="1" fillId="0" borderId="0" xfId="1"/>
    <xf numFmtId="0" fontId="14" fillId="0" borderId="0" xfId="1" applyFont="1" applyAlignment="1">
      <alignment vertical="center"/>
    </xf>
    <xf numFmtId="0" fontId="3" fillId="0" borderId="0" xfId="23" applyFont="1" applyFill="1" applyAlignment="1">
      <alignment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7" fillId="3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left"/>
    </xf>
    <xf numFmtId="0" fontId="7" fillId="7" borderId="3" xfId="1" applyFont="1" applyFill="1" applyBorder="1" applyAlignment="1">
      <alignment horizontal="left"/>
    </xf>
    <xf numFmtId="0" fontId="7" fillId="7" borderId="4" xfId="1" applyFont="1" applyFill="1" applyBorder="1" applyAlignment="1">
      <alignment horizontal="left"/>
    </xf>
    <xf numFmtId="0" fontId="7" fillId="8" borderId="2" xfId="1" applyFont="1" applyFill="1" applyBorder="1" applyAlignment="1">
      <alignment horizontal="left"/>
    </xf>
    <xf numFmtId="0" fontId="7" fillId="8" borderId="3" xfId="1" applyFont="1" applyFill="1" applyBorder="1" applyAlignment="1">
      <alignment horizontal="left"/>
    </xf>
    <xf numFmtId="0" fontId="7" fillId="8" borderId="4" xfId="1" applyFont="1" applyFill="1" applyBorder="1" applyAlignment="1">
      <alignment horizontal="left"/>
    </xf>
    <xf numFmtId="0" fontId="7" fillId="8" borderId="2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</cellXfs>
  <cellStyles count="45">
    <cellStyle name="Comma" xfId="44" builtinId="3"/>
    <cellStyle name="Comma 2" xfId="5" xr:uid="{00000000-0005-0000-0000-000000000000}"/>
    <cellStyle name="Comma 2 2" xfId="6" xr:uid="{00000000-0005-0000-0000-000001000000}"/>
    <cellStyle name="Comma 2 3" xfId="7" xr:uid="{00000000-0005-0000-0000-000002000000}"/>
    <cellStyle name="Comma 3" xfId="8" xr:uid="{00000000-0005-0000-0000-000003000000}"/>
    <cellStyle name="Comma 4" xfId="9" xr:uid="{00000000-0005-0000-0000-000004000000}"/>
    <cellStyle name="Comma 5" xfId="10" xr:uid="{00000000-0005-0000-0000-000005000000}"/>
    <cellStyle name="Comma 6" xfId="4" xr:uid="{00000000-0005-0000-0000-000006000000}"/>
    <cellStyle name="Currency 2" xfId="11" xr:uid="{00000000-0005-0000-0000-000007000000}"/>
    <cellStyle name="Currency 2 2" xfId="12" xr:uid="{00000000-0005-0000-0000-000008000000}"/>
    <cellStyle name="Currency 3" xfId="13" xr:uid="{00000000-0005-0000-0000-000009000000}"/>
    <cellStyle name="Currency 4" xfId="14" xr:uid="{00000000-0005-0000-0000-00000A000000}"/>
    <cellStyle name="Currency 5" xfId="15" xr:uid="{00000000-0005-0000-0000-00000B000000}"/>
    <cellStyle name="Currency 5 2" xfId="2" xr:uid="{00000000-0005-0000-0000-00000C000000}"/>
    <cellStyle name="Normal" xfId="0" builtinId="0"/>
    <cellStyle name="Normal 10" xfId="16" xr:uid="{00000000-0005-0000-0000-00000E000000}"/>
    <cellStyle name="Normal 11" xfId="17" xr:uid="{00000000-0005-0000-0000-00000F000000}"/>
    <cellStyle name="Normal 11 2" xfId="1" xr:uid="{00000000-0005-0000-0000-000010000000}"/>
    <cellStyle name="Normal 12" xfId="18" xr:uid="{00000000-0005-0000-0000-000011000000}"/>
    <cellStyle name="Normal 13" xfId="19" xr:uid="{00000000-0005-0000-0000-000012000000}"/>
    <cellStyle name="Normal 14" xfId="20" xr:uid="{00000000-0005-0000-0000-000013000000}"/>
    <cellStyle name="Normal 2" xfId="21" xr:uid="{00000000-0005-0000-0000-000014000000}"/>
    <cellStyle name="Normal 2 2" xfId="22" xr:uid="{00000000-0005-0000-0000-000015000000}"/>
    <cellStyle name="Normal 2 2 2" xfId="23" xr:uid="{00000000-0005-0000-0000-000016000000}"/>
    <cellStyle name="Normal 2 3" xfId="24" xr:uid="{00000000-0005-0000-0000-000017000000}"/>
    <cellStyle name="Normal 2 4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rmal 5 2" xfId="29" xr:uid="{00000000-0005-0000-0000-00001C000000}"/>
    <cellStyle name="Normal 6" xfId="30" xr:uid="{00000000-0005-0000-0000-00001D000000}"/>
    <cellStyle name="Normal 6 2" xfId="31" xr:uid="{00000000-0005-0000-0000-00001E000000}"/>
    <cellStyle name="Normal 7" xfId="32" xr:uid="{00000000-0005-0000-0000-00001F000000}"/>
    <cellStyle name="Normal 8" xfId="33" xr:uid="{00000000-0005-0000-0000-000020000000}"/>
    <cellStyle name="Normal 9" xfId="34" xr:uid="{00000000-0005-0000-0000-000021000000}"/>
    <cellStyle name="Note 2" xfId="35" xr:uid="{00000000-0005-0000-0000-000022000000}"/>
    <cellStyle name="Note 3" xfId="36" xr:uid="{00000000-0005-0000-0000-000023000000}"/>
    <cellStyle name="Note 4" xfId="37" xr:uid="{00000000-0005-0000-0000-000024000000}"/>
    <cellStyle name="Note 5" xfId="38" xr:uid="{00000000-0005-0000-0000-000025000000}"/>
    <cellStyle name="Percent 2" xfId="39" xr:uid="{00000000-0005-0000-0000-000026000000}"/>
    <cellStyle name="Percent 2 2" xfId="3" xr:uid="{00000000-0005-0000-0000-000027000000}"/>
    <cellStyle name="Percent 3" xfId="40" xr:uid="{00000000-0005-0000-0000-000028000000}"/>
    <cellStyle name="Percent 4" xfId="41" xr:uid="{00000000-0005-0000-0000-000029000000}"/>
    <cellStyle name="Percent 5" xfId="42" xr:uid="{00000000-0005-0000-0000-00002A000000}"/>
    <cellStyle name="Percent 6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ric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ange%20County%20Government\Financials\2009\AllOCG_IncStm2009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r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RobinsonBush\BCG\BrevCtyFinStmt2007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10.02.02-18.00.00\Duval%20Schools\Financials\Reports\200911%20IBNR%20Model%20M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_cifs\masterdata\florida\robinsonbush\Data\sharedrive\Lake%20County\RFP's\2023-2024\Medical%20RFP\Data%20files\Final%20files\Exhibit%205%20-%20Medical%20Discount%20Pric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ic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ngle Med only  (2)"/>
      <sheetName val="Notes"/>
      <sheetName val="OrlHsngAuth"/>
      <sheetName val="Graph_Med_B"/>
      <sheetName val="Medicare_B"/>
      <sheetName val="CashFlow2009"/>
      <sheetName val="CashFlow2008"/>
      <sheetName val="Triangle Med only "/>
      <sheetName val="Large Claims"/>
      <sheetName val="Trend Graph"/>
      <sheetName val="Lynx Comp"/>
      <sheetName val="GraphData"/>
      <sheetName val="CashFlow2008 (2)"/>
      <sheetName val="CashFlow2007"/>
      <sheetName val="Triangle Rx"/>
      <sheetName val="Triangle Med Rx"/>
      <sheetName val="Triangle"/>
      <sheetName val="IBNR_Example1"/>
      <sheetName val="IBNR_Example2"/>
      <sheetName val="4yr clms"/>
      <sheetName val="Projection 2009"/>
      <sheetName val="Rolling12"/>
      <sheetName val="LynxComp"/>
      <sheetName val="StopLoss2007"/>
      <sheetName val="StopLoss2006"/>
      <sheetName val="LargeClaimants"/>
      <sheetName val="GraphRetSpo"/>
      <sheetName val="IP_Util_4Q07"/>
      <sheetName val="IP_Util_3Q07"/>
      <sheetName val="IP_Util_2Q07"/>
      <sheetName val="IP_Util_1Q07"/>
      <sheetName val="IP_Util_4Q06"/>
      <sheetName val="IP_Util_3Q06"/>
      <sheetName val="IP_Util_2Q06"/>
      <sheetName val="IP_Util_1Q06"/>
      <sheetName val="IP_Util_4Q05"/>
      <sheetName val="RelnSplit"/>
      <sheetName val="EMPsplit"/>
      <sheetName val="SPOsplit"/>
      <sheetName val="CHIsplit"/>
      <sheetName val="Dem"/>
      <sheetName val="ER_Office4Q"/>
      <sheetName val="ER_OfficeCY"/>
      <sheetName val="OP_Alpha4Q07"/>
      <sheetName val="OP_Alpha3Q07"/>
      <sheetName val="OP_Alpha2Q07"/>
      <sheetName val="OP_Alpha1Q07"/>
      <sheetName val="OP_Alpha4Q06"/>
      <sheetName val="OP_Alpha3Q06"/>
      <sheetName val="OP_Alpha4Q05"/>
      <sheetName val="OP_PMPM"/>
      <sheetName val="OP_Visit"/>
      <sheetName val="Monthly clms &amp; copay"/>
      <sheetName val="Compl Factors"/>
      <sheetName val="Chart1"/>
      <sheetName val="Chart2"/>
      <sheetName val="Chart3"/>
      <sheetName val="Chart4"/>
    </sheetNames>
    <sheetDataSet>
      <sheetData sheetId="0"/>
      <sheetData sheetId="1"/>
      <sheetData sheetId="2"/>
      <sheetData sheetId="3"/>
      <sheetData sheetId="4"/>
      <sheetData sheetId="5">
        <row r="36">
          <cell r="Q36">
            <v>13691240.712254845</v>
          </cell>
        </row>
      </sheetData>
      <sheetData sheetId="6"/>
      <sheetData sheetId="7"/>
      <sheetData sheetId="8"/>
      <sheetData sheetId="9" refreshError="1"/>
      <sheetData sheetId="10" refreshError="1"/>
      <sheetData sheetId="11">
        <row r="13">
          <cell r="A13">
            <v>38231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plit"/>
      <sheetName val="RetStatSplit"/>
      <sheetName val="CarrierSplit"/>
      <sheetName val="PlanSplit"/>
      <sheetName val="FinStmt2007"/>
      <sheetName val="Shock_PY07"/>
      <sheetName val="DiagCostPY07"/>
      <sheetName val="TopRx"/>
      <sheetName val="GraphClaims"/>
      <sheetName val="IPDaysAdmits"/>
      <sheetName val="Triang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Subscribers"/>
      <sheetName val="triangles"/>
      <sheetName val="results"/>
      <sheetName val="results_3"/>
      <sheetName val="results_6less2"/>
      <sheetName val="results_12"/>
      <sheetName val="Summary"/>
    </sheetNames>
    <sheetDataSet>
      <sheetData sheetId="0">
        <row r="4">
          <cell r="B4">
            <v>40178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"/>
      <sheetName val="Ancillary"/>
      <sheetName val="Professional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1BF2-FE5A-4AE2-B1AB-58CFE7A63C43}">
  <sheetPr>
    <tabColor theme="1" tint="4.9989318521683403E-2"/>
    <pageSetUpPr fitToPage="1"/>
  </sheetPr>
  <dimension ref="A1:L59"/>
  <sheetViews>
    <sheetView showGridLines="0" tabSelected="1" zoomScaleNormal="100" workbookViewId="0">
      <selection activeCell="C3" sqref="C3"/>
    </sheetView>
  </sheetViews>
  <sheetFormatPr defaultColWidth="0" defaultRowHeight="14.25" customHeight="1" zeroHeight="1" x14ac:dyDescent="0.35"/>
  <cols>
    <col min="1" max="1" width="3.84375" style="1" customWidth="1"/>
    <col min="2" max="2" width="45.69140625" style="1" customWidth="1"/>
    <col min="3" max="3" width="21.3828125" style="1" customWidth="1"/>
    <col min="4" max="4" width="23.3046875" style="1" customWidth="1"/>
    <col min="5" max="5" width="22.69140625" style="1" customWidth="1"/>
    <col min="6" max="6" width="27.3828125" style="1" customWidth="1"/>
    <col min="7" max="7" width="5" style="1" customWidth="1"/>
    <col min="8" max="8" width="16.15234375" style="1" bestFit="1" customWidth="1"/>
    <col min="9" max="9" width="13" style="1" customWidth="1"/>
    <col min="10" max="10" width="5" style="1" customWidth="1"/>
    <col min="11" max="11" width="14.84375" style="1" customWidth="1"/>
    <col min="12" max="12" width="12.3828125" style="1" customWidth="1"/>
    <col min="13" max="13" width="0" style="1" hidden="1" customWidth="1"/>
    <col min="14" max="16384" width="0" style="1" hidden="1"/>
  </cols>
  <sheetData>
    <row r="1" spans="1:12" ht="15.45" x14ac:dyDescent="0.35">
      <c r="B1" s="69" t="s">
        <v>62</v>
      </c>
    </row>
    <row r="2" spans="1:12" ht="15.45" x14ac:dyDescent="0.35">
      <c r="B2" s="69" t="s">
        <v>52</v>
      </c>
      <c r="C2" s="2"/>
      <c r="D2" s="2"/>
      <c r="E2" s="2"/>
      <c r="F2" s="2"/>
      <c r="G2" s="2"/>
      <c r="H2" s="2"/>
      <c r="I2" s="2"/>
      <c r="J2" s="2"/>
      <c r="K2" s="2"/>
    </row>
    <row r="3" spans="1:12" ht="15.45" x14ac:dyDescent="0.35">
      <c r="B3" s="69" t="s">
        <v>61</v>
      </c>
      <c r="C3" s="3"/>
      <c r="D3" s="3"/>
      <c r="E3" s="3"/>
      <c r="F3" s="3"/>
      <c r="G3" s="3"/>
      <c r="H3" s="3"/>
      <c r="I3" s="3"/>
      <c r="J3" s="3"/>
      <c r="K3" s="3"/>
    </row>
    <row r="4" spans="1:12" ht="15.45" x14ac:dyDescent="0.35">
      <c r="B4" s="69" t="s">
        <v>43</v>
      </c>
      <c r="C4" s="3"/>
      <c r="D4" s="3"/>
      <c r="E4" s="3"/>
      <c r="F4" s="3"/>
      <c r="G4" s="3"/>
      <c r="H4" s="3"/>
      <c r="I4" s="3"/>
      <c r="J4" s="3"/>
      <c r="K4" s="3"/>
    </row>
    <row r="5" spans="1:12" ht="15.45" x14ac:dyDescent="0.35">
      <c r="A5" s="3"/>
      <c r="B5" s="75"/>
      <c r="C5" s="75"/>
      <c r="D5" s="75"/>
      <c r="E5" s="75"/>
      <c r="F5" s="75"/>
      <c r="G5" s="3"/>
      <c r="H5" s="3"/>
      <c r="I5" s="3"/>
      <c r="J5" s="3"/>
      <c r="K5" s="3"/>
    </row>
    <row r="6" spans="1:12" ht="15.45" x14ac:dyDescent="0.35">
      <c r="A6" s="3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</row>
    <row r="7" spans="1:12" ht="14.15" x14ac:dyDescent="0.35">
      <c r="B7" s="76" t="s">
        <v>50</v>
      </c>
      <c r="C7" s="76"/>
      <c r="D7" s="76"/>
      <c r="E7" s="76"/>
      <c r="F7" s="76"/>
    </row>
    <row r="8" spans="1:12" ht="14.15" x14ac:dyDescent="0.35">
      <c r="B8" s="76" t="s">
        <v>51</v>
      </c>
      <c r="C8" s="76"/>
      <c r="D8" s="76"/>
      <c r="E8" s="76"/>
      <c r="F8" s="76"/>
    </row>
    <row r="9" spans="1:12" ht="6" customHeight="1" x14ac:dyDescent="0.45">
      <c r="B9" s="82"/>
      <c r="C9" s="82"/>
      <c r="D9" s="82"/>
      <c r="E9" s="82"/>
      <c r="F9" s="82"/>
    </row>
    <row r="10" spans="1:12" ht="14.6" x14ac:dyDescent="0.4">
      <c r="B10" s="80" t="s">
        <v>1</v>
      </c>
      <c r="C10" s="83"/>
      <c r="D10" s="83"/>
      <c r="E10" s="83"/>
      <c r="F10" s="67"/>
      <c r="H10" s="80" t="s">
        <v>2</v>
      </c>
      <c r="I10" s="81"/>
    </row>
    <row r="11" spans="1:12" ht="19.5" customHeight="1" x14ac:dyDescent="0.35">
      <c r="B11" s="70" t="s">
        <v>3</v>
      </c>
      <c r="C11" s="70" t="s">
        <v>4</v>
      </c>
      <c r="D11" s="5" t="s">
        <v>5</v>
      </c>
      <c r="E11" s="71" t="s">
        <v>6</v>
      </c>
      <c r="F11" s="32"/>
      <c r="G11" s="66"/>
      <c r="H11" s="70" t="s">
        <v>7</v>
      </c>
      <c r="I11" s="70" t="s">
        <v>8</v>
      </c>
    </row>
    <row r="12" spans="1:12" ht="14.15" x14ac:dyDescent="0.35">
      <c r="B12" s="6" t="s">
        <v>53</v>
      </c>
      <c r="C12" s="7">
        <v>4258037.1399999997</v>
      </c>
      <c r="D12" s="8">
        <v>43</v>
      </c>
      <c r="E12" s="9">
        <v>6.7</v>
      </c>
      <c r="F12" s="63"/>
      <c r="G12" s="10"/>
      <c r="H12" s="55"/>
      <c r="I12" s="11">
        <f>1-(H12/C12)</f>
        <v>1</v>
      </c>
      <c r="J12" s="10"/>
      <c r="K12" s="12"/>
      <c r="L12" s="12"/>
    </row>
    <row r="13" spans="1:12" ht="14.15" x14ac:dyDescent="0.35">
      <c r="B13" s="6" t="s">
        <v>54</v>
      </c>
      <c r="C13" s="7">
        <v>1754528.25</v>
      </c>
      <c r="D13" s="8">
        <v>19</v>
      </c>
      <c r="E13" s="9">
        <v>2.57</v>
      </c>
      <c r="F13" s="63"/>
      <c r="G13" s="10"/>
      <c r="H13" s="55"/>
      <c r="I13" s="11">
        <f>1-(H13/C13)</f>
        <v>1</v>
      </c>
      <c r="J13" s="10"/>
      <c r="K13" s="12"/>
      <c r="L13" s="12"/>
    </row>
    <row r="14" spans="1:12" ht="14.15" x14ac:dyDescent="0.35">
      <c r="B14" s="6" t="s">
        <v>55</v>
      </c>
      <c r="C14" s="7">
        <v>1527880.4199999997</v>
      </c>
      <c r="D14" s="8">
        <v>19</v>
      </c>
      <c r="E14" s="9">
        <v>2.84</v>
      </c>
      <c r="F14" s="63"/>
      <c r="G14" s="10"/>
      <c r="H14" s="55"/>
      <c r="I14" s="11">
        <f t="shared" ref="I14:I16" si="0">1-(H14/C14)</f>
        <v>1</v>
      </c>
      <c r="J14" s="10"/>
      <c r="K14" s="12"/>
      <c r="L14" s="12"/>
    </row>
    <row r="15" spans="1:12" ht="14.15" x14ac:dyDescent="0.35">
      <c r="B15" s="6" t="s">
        <v>56</v>
      </c>
      <c r="C15" s="7">
        <v>649913.00999999989</v>
      </c>
      <c r="D15" s="8">
        <v>12</v>
      </c>
      <c r="E15" s="9">
        <v>1.91</v>
      </c>
      <c r="F15" s="63"/>
      <c r="G15" s="10"/>
      <c r="H15" s="55"/>
      <c r="I15" s="11">
        <f t="shared" si="0"/>
        <v>1</v>
      </c>
      <c r="J15" s="10"/>
      <c r="K15" s="12"/>
      <c r="L15" s="12"/>
    </row>
    <row r="16" spans="1:12" ht="14.15" x14ac:dyDescent="0.35">
      <c r="B16" s="6" t="s">
        <v>58</v>
      </c>
      <c r="C16" s="7">
        <v>341330.65</v>
      </c>
      <c r="D16" s="8">
        <v>5</v>
      </c>
      <c r="E16" s="9">
        <v>7.4</v>
      </c>
      <c r="F16" s="63"/>
      <c r="G16" s="10"/>
      <c r="H16" s="55"/>
      <c r="I16" s="11">
        <f t="shared" si="0"/>
        <v>1</v>
      </c>
      <c r="J16" s="10"/>
      <c r="K16" s="12"/>
      <c r="L16" s="12"/>
    </row>
    <row r="17" spans="2:12" ht="5.25" customHeight="1" x14ac:dyDescent="0.35">
      <c r="B17" s="6"/>
      <c r="C17" s="7"/>
      <c r="D17" s="8"/>
      <c r="E17" s="8"/>
      <c r="F17" s="64"/>
      <c r="H17" s="7"/>
      <c r="I17" s="11"/>
    </row>
    <row r="18" spans="2:12" ht="14.15" x14ac:dyDescent="0.35">
      <c r="B18" s="6" t="s">
        <v>44</v>
      </c>
      <c r="C18" s="7">
        <f>C19-C12-C13-C14-C15-C16</f>
        <v>1487779.4499999969</v>
      </c>
      <c r="D18" s="8">
        <f>D19-D12-D13-D14-D15-D16</f>
        <v>20</v>
      </c>
      <c r="E18" s="9">
        <v>4.3099999999999996</v>
      </c>
      <c r="F18" s="63"/>
      <c r="H18" s="55"/>
      <c r="I18" s="11">
        <f>1-(H18/C18)</f>
        <v>1</v>
      </c>
    </row>
    <row r="19" spans="2:12" ht="14.15" x14ac:dyDescent="0.35">
      <c r="B19" s="13" t="s">
        <v>45</v>
      </c>
      <c r="C19" s="14">
        <v>10019468.919999996</v>
      </c>
      <c r="D19" s="15">
        <v>118</v>
      </c>
      <c r="E19" s="16">
        <v>4.68</v>
      </c>
      <c r="F19" s="65"/>
      <c r="H19" s="14">
        <f>SUM(H12:H18)</f>
        <v>0</v>
      </c>
      <c r="I19" s="17">
        <f>1-(H19/C19)</f>
        <v>1</v>
      </c>
    </row>
    <row r="20" spans="2:12" ht="14.15" x14ac:dyDescent="0.35">
      <c r="I20" s="18"/>
    </row>
    <row r="21" spans="2:12" ht="14.15" x14ac:dyDescent="0.35">
      <c r="B21" s="80" t="s">
        <v>9</v>
      </c>
      <c r="C21" s="83"/>
      <c r="D21" s="83"/>
      <c r="E21" s="83"/>
      <c r="F21" s="81"/>
      <c r="H21" s="80" t="s">
        <v>10</v>
      </c>
      <c r="I21" s="81"/>
      <c r="K21" s="74" t="s">
        <v>11</v>
      </c>
      <c r="L21" s="74"/>
    </row>
    <row r="22" spans="2:12" ht="29.25" customHeight="1" x14ac:dyDescent="0.35">
      <c r="B22" s="70" t="s">
        <v>3</v>
      </c>
      <c r="C22" s="19" t="s">
        <v>12</v>
      </c>
      <c r="D22" s="70" t="s">
        <v>13</v>
      </c>
      <c r="E22" s="19" t="s">
        <v>14</v>
      </c>
      <c r="F22" s="70" t="s">
        <v>15</v>
      </c>
      <c r="H22" s="70" t="s">
        <v>7</v>
      </c>
      <c r="I22" s="70" t="s">
        <v>8</v>
      </c>
      <c r="K22" s="70" t="s">
        <v>7</v>
      </c>
      <c r="L22" s="70" t="s">
        <v>8</v>
      </c>
    </row>
    <row r="23" spans="2:12" ht="14.15" x14ac:dyDescent="0.35">
      <c r="B23" s="6" t="s">
        <v>53</v>
      </c>
      <c r="C23" s="7">
        <v>1586012.4200000071</v>
      </c>
      <c r="D23" s="8">
        <v>196</v>
      </c>
      <c r="E23" s="7">
        <v>1637062.4899999972</v>
      </c>
      <c r="F23" s="8">
        <v>343</v>
      </c>
      <c r="G23" s="20"/>
      <c r="H23" s="55"/>
      <c r="I23" s="11">
        <f>1-(H23/C23)</f>
        <v>1</v>
      </c>
      <c r="J23" s="20"/>
      <c r="K23" s="55"/>
      <c r="L23" s="11">
        <f>1-(K23/E23)</f>
        <v>1</v>
      </c>
    </row>
    <row r="24" spans="2:12" ht="14.15" x14ac:dyDescent="0.35">
      <c r="B24" s="6" t="s">
        <v>56</v>
      </c>
      <c r="C24" s="7">
        <v>745930.43</v>
      </c>
      <c r="D24" s="8">
        <v>73</v>
      </c>
      <c r="E24" s="7">
        <v>698917.52</v>
      </c>
      <c r="F24" s="8">
        <v>98</v>
      </c>
      <c r="G24" s="20"/>
      <c r="H24" s="55"/>
      <c r="I24" s="11">
        <f>1-(H24/C24)</f>
        <v>1</v>
      </c>
      <c r="J24" s="20"/>
      <c r="K24" s="55"/>
      <c r="L24" s="11">
        <f t="shared" ref="L24:L27" si="1">1-(K24/E24)</f>
        <v>1</v>
      </c>
    </row>
    <row r="25" spans="2:12" ht="14.15" x14ac:dyDescent="0.35">
      <c r="B25" s="6" t="s">
        <v>59</v>
      </c>
      <c r="C25" s="7">
        <v>229831.38000000003</v>
      </c>
      <c r="D25" s="8">
        <v>35</v>
      </c>
      <c r="E25" s="7">
        <v>95135.999999999985</v>
      </c>
      <c r="F25" s="8">
        <v>44</v>
      </c>
      <c r="G25" s="20"/>
      <c r="H25" s="55"/>
      <c r="I25" s="11">
        <f>1-(H25/C25)</f>
        <v>1</v>
      </c>
      <c r="J25" s="20"/>
      <c r="K25" s="55"/>
      <c r="L25" s="11">
        <f t="shared" si="1"/>
        <v>1</v>
      </c>
    </row>
    <row r="26" spans="2:12" ht="14.15" x14ac:dyDescent="0.35">
      <c r="B26" s="6" t="s">
        <v>55</v>
      </c>
      <c r="C26" s="7">
        <v>444859.92999999988</v>
      </c>
      <c r="D26" s="8">
        <v>38</v>
      </c>
      <c r="E26" s="7">
        <v>1728281.8200000003</v>
      </c>
      <c r="F26" s="8">
        <v>177</v>
      </c>
      <c r="G26" s="20"/>
      <c r="H26" s="55"/>
      <c r="I26" s="11">
        <f>1-(H26/C26)</f>
        <v>1</v>
      </c>
      <c r="J26" s="20"/>
      <c r="K26" s="55"/>
      <c r="L26" s="11">
        <f t="shared" si="1"/>
        <v>1</v>
      </c>
    </row>
    <row r="27" spans="2:12" ht="14.15" x14ac:dyDescent="0.35">
      <c r="B27" s="6" t="s">
        <v>57</v>
      </c>
      <c r="C27" s="7">
        <v>120335.36999999997</v>
      </c>
      <c r="D27" s="8">
        <v>10</v>
      </c>
      <c r="E27" s="7">
        <v>74152.460000000006</v>
      </c>
      <c r="F27" s="8">
        <v>1</v>
      </c>
      <c r="G27" s="20"/>
      <c r="H27" s="55"/>
      <c r="I27" s="11">
        <f t="shared" ref="I27" si="2">1-(H27/C27)</f>
        <v>1</v>
      </c>
      <c r="J27" s="20"/>
      <c r="K27" s="55"/>
      <c r="L27" s="11">
        <f t="shared" si="1"/>
        <v>1</v>
      </c>
    </row>
    <row r="28" spans="2:12" ht="4.75" customHeight="1" x14ac:dyDescent="0.35">
      <c r="B28" s="6"/>
      <c r="C28" s="21"/>
      <c r="D28" s="22"/>
      <c r="E28" s="21"/>
      <c r="F28" s="22"/>
      <c r="K28" s="58"/>
      <c r="L28" s="58"/>
    </row>
    <row r="29" spans="2:12" ht="14.15" x14ac:dyDescent="0.35">
      <c r="B29" s="6" t="s">
        <v>44</v>
      </c>
      <c r="C29" s="7">
        <f>C30-C23-C24-C25-C26-C27</f>
        <v>454750.0799999981</v>
      </c>
      <c r="D29" s="8">
        <f>D30-D23-D24-D25-D26-D27</f>
        <v>69</v>
      </c>
      <c r="E29" s="7">
        <f>E30-E23-E24-E25-E26-E27</f>
        <v>2491409.580000001</v>
      </c>
      <c r="F29" s="8">
        <f>F30-F23-F24-F25-F26-F27</f>
        <v>362</v>
      </c>
      <c r="H29" s="55"/>
      <c r="I29" s="11">
        <f>1-(H29/C29)</f>
        <v>1</v>
      </c>
      <c r="K29" s="55"/>
      <c r="L29" s="11">
        <f>1-(K29/E29)</f>
        <v>1</v>
      </c>
    </row>
    <row r="30" spans="2:12" ht="14.15" x14ac:dyDescent="0.35">
      <c r="B30" s="13" t="s">
        <v>46</v>
      </c>
      <c r="C30" s="14">
        <v>3581719.610000005</v>
      </c>
      <c r="D30" s="15">
        <v>421</v>
      </c>
      <c r="E30" s="14">
        <v>6724959.8699999982</v>
      </c>
      <c r="F30" s="15">
        <v>1025</v>
      </c>
      <c r="H30" s="14">
        <f>SUM(H23:H29)</f>
        <v>0</v>
      </c>
      <c r="I30" s="17">
        <f>1-(H30/C30)</f>
        <v>1</v>
      </c>
      <c r="K30" s="14">
        <f>SUM(K23:K29)</f>
        <v>0</v>
      </c>
      <c r="L30" s="17">
        <f>1-(K30/E30)</f>
        <v>1</v>
      </c>
    </row>
    <row r="31" spans="2:12" ht="7.5" customHeight="1" x14ac:dyDescent="0.35"/>
    <row r="32" spans="2:12" ht="18.75" customHeight="1" x14ac:dyDescent="0.35">
      <c r="B32" s="77" t="s">
        <v>60</v>
      </c>
      <c r="C32" s="78"/>
      <c r="D32" s="79"/>
      <c r="H32" s="80" t="s">
        <v>16</v>
      </c>
      <c r="I32" s="81"/>
    </row>
    <row r="33" spans="1:9" ht="14.15" x14ac:dyDescent="0.35">
      <c r="B33" s="23" t="s">
        <v>3</v>
      </c>
      <c r="C33" s="23" t="s">
        <v>4</v>
      </c>
      <c r="D33" s="23" t="s">
        <v>17</v>
      </c>
      <c r="H33" s="70" t="s">
        <v>7</v>
      </c>
      <c r="I33" s="70" t="s">
        <v>8</v>
      </c>
    </row>
    <row r="34" spans="1:9" ht="14.6" x14ac:dyDescent="0.4">
      <c r="A34" s="10"/>
      <c r="B34" s="6" t="s">
        <v>47</v>
      </c>
      <c r="C34" s="61">
        <v>1192820.6800000004</v>
      </c>
      <c r="D34" s="62">
        <v>169</v>
      </c>
      <c r="H34" s="55"/>
      <c r="I34" s="11">
        <f>1-(H34/C34)</f>
        <v>1</v>
      </c>
    </row>
    <row r="35" spans="1:9" ht="14.6" x14ac:dyDescent="0.4">
      <c r="A35" s="10"/>
      <c r="B35" s="6" t="s">
        <v>48</v>
      </c>
      <c r="C35" s="61">
        <v>199735.74</v>
      </c>
      <c r="D35" s="62">
        <v>727</v>
      </c>
      <c r="H35" s="55"/>
      <c r="I35" s="11">
        <f>1-(H35/C35)</f>
        <v>1</v>
      </c>
    </row>
    <row r="36" spans="1:9" ht="14.15" x14ac:dyDescent="0.35">
      <c r="A36" s="10"/>
      <c r="B36" s="13" t="s">
        <v>46</v>
      </c>
      <c r="C36" s="14">
        <f>SUM(C34:C35)</f>
        <v>1392556.4200000004</v>
      </c>
      <c r="D36" s="60">
        <f>SUM(D34:D35)</f>
        <v>896</v>
      </c>
      <c r="H36" s="14">
        <f>SUM(H34:H35)</f>
        <v>0</v>
      </c>
      <c r="I36" s="17">
        <f>1-(H36/C36)</f>
        <v>1</v>
      </c>
    </row>
    <row r="37" spans="1:9" ht="14.15" x14ac:dyDescent="0.35"/>
    <row r="38" spans="1:9" ht="14.15" x14ac:dyDescent="0.35">
      <c r="B38" s="24" t="s">
        <v>18</v>
      </c>
      <c r="C38" s="25">
        <f>C19+C30+E30+C34+C35</f>
        <v>21718704.819999997</v>
      </c>
      <c r="D38" s="72" t="s">
        <v>64</v>
      </c>
      <c r="E38" s="73"/>
      <c r="F38" s="73"/>
      <c r="G38" s="59"/>
      <c r="H38" s="59"/>
    </row>
    <row r="39" spans="1:9" ht="14.15" x14ac:dyDescent="0.35">
      <c r="B39" s="24" t="s">
        <v>19</v>
      </c>
      <c r="C39" s="25">
        <f>H36+H30+H19+K30</f>
        <v>0</v>
      </c>
      <c r="D39" s="72"/>
      <c r="E39" s="73"/>
      <c r="F39" s="73"/>
      <c r="G39" s="59"/>
      <c r="H39" s="59"/>
    </row>
    <row r="40" spans="1:9" ht="14.15" x14ac:dyDescent="0.35">
      <c r="B40" s="24" t="s">
        <v>20</v>
      </c>
      <c r="C40" s="56">
        <f>(C38-C39)/C38</f>
        <v>1</v>
      </c>
      <c r="D40" s="72"/>
      <c r="E40" s="73"/>
      <c r="F40" s="73"/>
      <c r="G40" s="59"/>
      <c r="H40" s="59"/>
    </row>
    <row r="41" spans="1:9" ht="14.15" x14ac:dyDescent="0.35">
      <c r="E41" s="26"/>
    </row>
    <row r="42" spans="1:9" ht="14.15" x14ac:dyDescent="0.35">
      <c r="E42" s="12"/>
      <c r="F42" s="12"/>
    </row>
    <row r="43" spans="1:9" ht="14.15" x14ac:dyDescent="0.35">
      <c r="C43" s="12"/>
    </row>
    <row r="44" spans="1:9" ht="14.15" x14ac:dyDescent="0.35">
      <c r="C44" s="27"/>
    </row>
    <row r="45" spans="1:9" ht="14.15" x14ac:dyDescent="0.35">
      <c r="C45" s="27"/>
      <c r="E45" s="12"/>
    </row>
    <row r="46" spans="1:9" ht="14.15" x14ac:dyDescent="0.35"/>
    <row r="47" spans="1:9" ht="14.15" x14ac:dyDescent="0.35"/>
    <row r="48" spans="1:9" ht="14.15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</sheetData>
  <mergeCells count="12">
    <mergeCell ref="B21:F21"/>
    <mergeCell ref="H21:I21"/>
    <mergeCell ref="K21:L21"/>
    <mergeCell ref="B32:D32"/>
    <mergeCell ref="H32:I32"/>
    <mergeCell ref="D38:F40"/>
    <mergeCell ref="B5:F5"/>
    <mergeCell ref="B7:F7"/>
    <mergeCell ref="B8:F8"/>
    <mergeCell ref="B9:F9"/>
    <mergeCell ref="B10:E10"/>
    <mergeCell ref="H10:I10"/>
  </mergeCells>
  <printOptions horizontalCentered="1"/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L35"/>
  <sheetViews>
    <sheetView showGridLines="0" zoomScale="110" zoomScaleNormal="110" workbookViewId="0">
      <selection activeCell="D24" sqref="D24:G26"/>
    </sheetView>
  </sheetViews>
  <sheetFormatPr defaultColWidth="0" defaultRowHeight="15" customHeight="1" zeroHeight="1" x14ac:dyDescent="0.35"/>
  <cols>
    <col min="1" max="1" width="3" style="30" customWidth="1"/>
    <col min="2" max="2" width="31.84375" style="30" customWidth="1"/>
    <col min="3" max="3" width="19" style="30" customWidth="1"/>
    <col min="4" max="4" width="23.3828125" style="30" customWidth="1"/>
    <col min="5" max="5" width="6" style="30" customWidth="1"/>
    <col min="6" max="6" width="16.15234375" style="30" bestFit="1" customWidth="1"/>
    <col min="7" max="7" width="17.69140625" style="30" customWidth="1"/>
    <col min="8" max="16384" width="0" style="30" hidden="1"/>
  </cols>
  <sheetData>
    <row r="1" spans="2:12" s="1" customFormat="1" ht="13.75" customHeight="1" x14ac:dyDescent="0.35">
      <c r="B1" s="69" t="s">
        <v>62</v>
      </c>
      <c r="C1" s="3"/>
      <c r="D1" s="3"/>
    </row>
    <row r="2" spans="2:12" s="1" customFormat="1" ht="13.75" customHeight="1" x14ac:dyDescent="0.35">
      <c r="B2" s="69" t="s">
        <v>52</v>
      </c>
      <c r="C2" s="3"/>
      <c r="D2" s="3"/>
      <c r="E2" s="3"/>
      <c r="F2" s="3"/>
      <c r="G2" s="3"/>
      <c r="H2" s="3"/>
      <c r="I2" s="2"/>
      <c r="J2" s="2"/>
      <c r="K2" s="2"/>
      <c r="L2" s="2"/>
    </row>
    <row r="3" spans="2:12" s="1" customFormat="1" ht="13.75" customHeight="1" x14ac:dyDescent="0.35">
      <c r="B3" s="69" t="s">
        <v>61</v>
      </c>
      <c r="C3" s="3"/>
      <c r="D3" s="3"/>
      <c r="E3" s="3"/>
      <c r="F3" s="3"/>
      <c r="G3" s="3"/>
      <c r="H3" s="3"/>
      <c r="I3" s="2"/>
      <c r="J3" s="2"/>
      <c r="K3" s="2"/>
      <c r="L3" s="2"/>
    </row>
    <row r="4" spans="2:12" s="1" customFormat="1" ht="16.5" customHeight="1" x14ac:dyDescent="0.35">
      <c r="B4" s="69" t="s">
        <v>43</v>
      </c>
      <c r="C4" s="3"/>
      <c r="D4" s="3"/>
      <c r="E4" s="28"/>
      <c r="F4" s="28"/>
      <c r="G4" s="3"/>
      <c r="H4" s="3"/>
      <c r="I4" s="3"/>
      <c r="J4" s="3"/>
      <c r="K4" s="3"/>
      <c r="L4" s="3"/>
    </row>
    <row r="5" spans="2:12" s="1" customFormat="1" ht="16.5" customHeight="1" x14ac:dyDescent="0.35">
      <c r="B5" s="3"/>
      <c r="C5" s="3"/>
      <c r="D5" s="3"/>
      <c r="E5" s="28"/>
      <c r="F5" s="28"/>
      <c r="G5" s="3"/>
      <c r="H5" s="3"/>
      <c r="I5" s="3"/>
      <c r="J5" s="3"/>
      <c r="K5" s="3"/>
      <c r="L5" s="3"/>
    </row>
    <row r="6" spans="2:12" x14ac:dyDescent="0.35">
      <c r="B6" s="29" t="s">
        <v>21</v>
      </c>
      <c r="C6" s="29"/>
      <c r="D6" s="29"/>
      <c r="E6" s="29"/>
      <c r="F6" s="29"/>
    </row>
    <row r="7" spans="2:12" x14ac:dyDescent="0.35">
      <c r="B7" s="29" t="e">
        <f>#REF!</f>
        <v>#REF!</v>
      </c>
      <c r="C7" s="29"/>
      <c r="D7" s="29"/>
      <c r="E7" s="29"/>
      <c r="F7" s="29"/>
    </row>
    <row r="8" spans="2:12" x14ac:dyDescent="0.35">
      <c r="B8" s="29" t="e">
        <f>#REF!</f>
        <v>#REF!</v>
      </c>
      <c r="C8" s="29"/>
      <c r="D8" s="29"/>
      <c r="E8" s="29"/>
      <c r="F8" s="29"/>
    </row>
    <row r="9" spans="2:12" x14ac:dyDescent="0.35">
      <c r="B9" s="31"/>
      <c r="C9" s="31"/>
      <c r="D9" s="31"/>
      <c r="E9" s="31"/>
      <c r="F9" s="31"/>
    </row>
    <row r="10" spans="2:12" x14ac:dyDescent="0.35">
      <c r="B10" s="23" t="s">
        <v>22</v>
      </c>
      <c r="C10" s="23" t="s">
        <v>4</v>
      </c>
      <c r="D10" s="23" t="s">
        <v>17</v>
      </c>
      <c r="E10" s="32"/>
      <c r="F10" s="4" t="s">
        <v>7</v>
      </c>
      <c r="G10" s="4" t="s">
        <v>8</v>
      </c>
    </row>
    <row r="11" spans="2:12" ht="4.75" customHeight="1" x14ac:dyDescent="0.35">
      <c r="B11" s="29"/>
      <c r="C11" s="29"/>
      <c r="D11" s="29"/>
      <c r="E11" s="29"/>
      <c r="F11" s="29"/>
    </row>
    <row r="12" spans="2:12" ht="4.75" customHeight="1" x14ac:dyDescent="0.35">
      <c r="B12" s="39"/>
      <c r="C12" s="39"/>
      <c r="D12" s="39"/>
      <c r="E12" s="39"/>
      <c r="F12" s="39"/>
    </row>
    <row r="13" spans="2:12" x14ac:dyDescent="0.35">
      <c r="B13" s="84" t="s">
        <v>23</v>
      </c>
      <c r="C13" s="85"/>
      <c r="D13" s="86"/>
      <c r="E13" s="33"/>
      <c r="F13" s="80" t="s">
        <v>23</v>
      </c>
      <c r="G13" s="81"/>
    </row>
    <row r="14" spans="2:12" ht="15.45" x14ac:dyDescent="0.4">
      <c r="B14" s="6" t="s">
        <v>49</v>
      </c>
      <c r="C14" s="61">
        <v>217808.25000000076</v>
      </c>
      <c r="D14" s="38">
        <v>949</v>
      </c>
      <c r="E14" s="36"/>
      <c r="F14" s="57"/>
      <c r="G14" s="37">
        <f>1-(F14/C14)</f>
        <v>1</v>
      </c>
    </row>
    <row r="15" spans="2:12" ht="3.75" customHeight="1" x14ac:dyDescent="0.35">
      <c r="B15" s="39"/>
      <c r="C15" s="39"/>
      <c r="D15" s="39"/>
      <c r="E15" s="39"/>
      <c r="F15" s="39"/>
    </row>
    <row r="16" spans="2:12" x14ac:dyDescent="0.35">
      <c r="B16" s="87" t="s">
        <v>24</v>
      </c>
      <c r="C16" s="88"/>
      <c r="D16" s="89"/>
      <c r="E16" s="33"/>
      <c r="F16" s="80" t="s">
        <v>25</v>
      </c>
      <c r="G16" s="81"/>
    </row>
    <row r="17" spans="2:7" ht="15.45" x14ac:dyDescent="0.4">
      <c r="B17" s="6" t="s">
        <v>26</v>
      </c>
      <c r="C17" s="61">
        <v>1643208.1899999706</v>
      </c>
      <c r="D17" s="35">
        <v>3023</v>
      </c>
      <c r="E17" s="36"/>
      <c r="F17" s="57"/>
      <c r="G17" s="37">
        <f>1-(F17/C17)</f>
        <v>1</v>
      </c>
    </row>
    <row r="18" spans="2:7" ht="4.75" customHeight="1" x14ac:dyDescent="0.35">
      <c r="B18" s="39"/>
      <c r="C18" s="39"/>
      <c r="D18" s="39"/>
      <c r="E18" s="36"/>
      <c r="F18" s="39"/>
    </row>
    <row r="19" spans="2:7" x14ac:dyDescent="0.35">
      <c r="B19" s="84" t="s">
        <v>27</v>
      </c>
      <c r="C19" s="85"/>
      <c r="D19" s="86"/>
      <c r="E19" s="33"/>
      <c r="F19" s="80" t="s">
        <v>27</v>
      </c>
      <c r="G19" s="81"/>
    </row>
    <row r="20" spans="2:7" ht="15.45" x14ac:dyDescent="0.4">
      <c r="B20" s="6" t="s">
        <v>28</v>
      </c>
      <c r="C20" s="61">
        <v>10164.060000000003</v>
      </c>
      <c r="D20" s="35">
        <v>26</v>
      </c>
      <c r="E20" s="36"/>
      <c r="F20" s="57"/>
      <c r="G20" s="37">
        <f>1-(F20/C20)</f>
        <v>1</v>
      </c>
    </row>
    <row r="21" spans="2:7" ht="4.75" customHeight="1" x14ac:dyDescent="0.35">
      <c r="B21" s="39"/>
      <c r="C21" s="39"/>
      <c r="D21" s="39"/>
      <c r="E21" s="39"/>
      <c r="F21" s="39"/>
    </row>
    <row r="22" spans="2:7" ht="6.75" customHeight="1" x14ac:dyDescent="0.35">
      <c r="B22" s="39"/>
      <c r="C22" s="39"/>
      <c r="D22" s="39"/>
      <c r="E22" s="39"/>
      <c r="F22" s="39"/>
    </row>
    <row r="23" spans="2:7" x14ac:dyDescent="0.35">
      <c r="D23" s="40"/>
    </row>
    <row r="24" spans="2:7" ht="15.75" customHeight="1" x14ac:dyDescent="0.35">
      <c r="B24" s="24" t="s">
        <v>18</v>
      </c>
      <c r="C24" s="25">
        <f>C14+C17+C20</f>
        <v>1871180.4999999714</v>
      </c>
      <c r="D24" s="72" t="s">
        <v>63</v>
      </c>
      <c r="E24" s="73"/>
      <c r="F24" s="73"/>
      <c r="G24" s="73"/>
    </row>
    <row r="25" spans="2:7" ht="15" customHeight="1" x14ac:dyDescent="0.35">
      <c r="B25" s="24" t="s">
        <v>19</v>
      </c>
      <c r="C25" s="25">
        <f>F14+F17+F20</f>
        <v>0</v>
      </c>
      <c r="D25" s="72"/>
      <c r="E25" s="73"/>
      <c r="F25" s="73"/>
      <c r="G25" s="73"/>
    </row>
    <row r="26" spans="2:7" x14ac:dyDescent="0.35">
      <c r="B26" s="24" t="s">
        <v>20</v>
      </c>
      <c r="C26" s="56">
        <f>(C24-C25)/C24</f>
        <v>1</v>
      </c>
      <c r="D26" s="72"/>
      <c r="E26" s="73"/>
      <c r="F26" s="73"/>
      <c r="G26" s="73"/>
    </row>
    <row r="27" spans="2:7" x14ac:dyDescent="0.35"/>
    <row r="28" spans="2:7" x14ac:dyDescent="0.35">
      <c r="C28" s="41"/>
    </row>
    <row r="29" spans="2:7" x14ac:dyDescent="0.35"/>
    <row r="30" spans="2:7" ht="15" customHeight="1" x14ac:dyDescent="0.35"/>
    <row r="31" spans="2:7" ht="15" customHeight="1" x14ac:dyDescent="0.35">
      <c r="C31" s="41"/>
    </row>
    <row r="32" spans="2:7" ht="15" customHeight="1" x14ac:dyDescent="0.35"/>
    <row r="33" ht="15" customHeight="1" x14ac:dyDescent="0.35"/>
    <row r="34" ht="15" customHeight="1" x14ac:dyDescent="0.35"/>
    <row r="35" ht="15" customHeight="1" x14ac:dyDescent="0.35"/>
  </sheetData>
  <mergeCells count="7">
    <mergeCell ref="D24:G26"/>
    <mergeCell ref="B13:D13"/>
    <mergeCell ref="F13:G13"/>
    <mergeCell ref="B16:D16"/>
    <mergeCell ref="F16:G16"/>
    <mergeCell ref="B19:D19"/>
    <mergeCell ref="F19:G19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K40"/>
  <sheetViews>
    <sheetView showGridLines="0" zoomScaleNormal="100" workbookViewId="0">
      <selection activeCell="C29" sqref="C29"/>
    </sheetView>
  </sheetViews>
  <sheetFormatPr defaultColWidth="0" defaultRowHeight="12.75" customHeight="1" zeroHeight="1" x14ac:dyDescent="0.3"/>
  <cols>
    <col min="1" max="1" width="4.3828125" style="39" customWidth="1"/>
    <col min="2" max="2" width="43" style="39" customWidth="1"/>
    <col min="3" max="3" width="17.3828125" style="39" bestFit="1" customWidth="1"/>
    <col min="4" max="4" width="15.3828125" style="39" customWidth="1"/>
    <col min="5" max="5" width="6.69140625" style="39" customWidth="1"/>
    <col min="6" max="6" width="16.15234375" style="39" bestFit="1" customWidth="1"/>
    <col min="7" max="7" width="10.69140625" style="39" bestFit="1" customWidth="1"/>
    <col min="8" max="16384" width="0" style="39" hidden="1"/>
  </cols>
  <sheetData>
    <row r="1" spans="2:11" ht="15.45" x14ac:dyDescent="0.3">
      <c r="B1" s="69" t="s">
        <v>62</v>
      </c>
      <c r="C1" s="3"/>
      <c r="D1" s="3"/>
    </row>
    <row r="2" spans="2:11" ht="15.45" x14ac:dyDescent="0.3">
      <c r="B2" s="69" t="s">
        <v>52</v>
      </c>
      <c r="C2" s="3"/>
      <c r="D2" s="3"/>
      <c r="E2" s="3"/>
      <c r="F2" s="3"/>
      <c r="G2" s="3"/>
      <c r="H2" s="68"/>
      <c r="I2" s="68"/>
      <c r="J2" s="68"/>
      <c r="K2" s="68"/>
    </row>
    <row r="3" spans="2:11" ht="15.45" x14ac:dyDescent="0.3">
      <c r="B3" s="69" t="s">
        <v>61</v>
      </c>
      <c r="C3" s="3"/>
      <c r="D3" s="3"/>
      <c r="E3" s="3"/>
      <c r="F3" s="3"/>
      <c r="G3" s="3"/>
      <c r="H3" s="68"/>
      <c r="I3" s="68"/>
      <c r="J3" s="68"/>
      <c r="K3" s="68"/>
    </row>
    <row r="4" spans="2:11" ht="15.45" x14ac:dyDescent="0.3">
      <c r="B4" s="69" t="s">
        <v>43</v>
      </c>
      <c r="C4" s="3"/>
      <c r="D4" s="3"/>
      <c r="E4" s="3"/>
      <c r="F4" s="28"/>
      <c r="G4" s="3"/>
      <c r="H4" s="42"/>
      <c r="I4" s="42"/>
      <c r="J4" s="42"/>
      <c r="K4" s="42"/>
    </row>
    <row r="5" spans="2:11" ht="12.45" x14ac:dyDescent="0.3">
      <c r="B5" s="43"/>
      <c r="C5" s="42"/>
      <c r="D5" s="44"/>
      <c r="E5" s="44"/>
      <c r="F5" s="44"/>
      <c r="G5" s="44"/>
      <c r="H5" s="44"/>
      <c r="I5" s="44"/>
      <c r="J5" s="44"/>
    </row>
    <row r="6" spans="2:11" ht="12.45" x14ac:dyDescent="0.3">
      <c r="B6" s="29" t="s">
        <v>29</v>
      </c>
      <c r="F6" s="45"/>
    </row>
    <row r="7" spans="2:11" ht="12.45" x14ac:dyDescent="0.3">
      <c r="B7" s="29" t="e">
        <f>Ancillary!B7</f>
        <v>#REF!</v>
      </c>
      <c r="C7" s="46"/>
      <c r="D7" s="46"/>
      <c r="E7" s="46"/>
      <c r="F7" s="46"/>
      <c r="G7" s="46"/>
      <c r="H7" s="46"/>
      <c r="I7" s="46"/>
    </row>
    <row r="8" spans="2:11" ht="12.45" x14ac:dyDescent="0.3">
      <c r="B8" s="29" t="e">
        <f>Ancillary!B8</f>
        <v>#REF!</v>
      </c>
      <c r="C8" s="46"/>
      <c r="D8" s="46"/>
      <c r="E8" s="46"/>
      <c r="F8" s="46"/>
      <c r="G8" s="46"/>
      <c r="H8" s="46"/>
      <c r="I8" s="46"/>
    </row>
    <row r="9" spans="2:11" ht="12.45" x14ac:dyDescent="0.3"/>
    <row r="10" spans="2:11" ht="12.45" x14ac:dyDescent="0.3">
      <c r="B10" s="90" t="s">
        <v>30</v>
      </c>
      <c r="C10" s="91"/>
      <c r="D10" s="92"/>
      <c r="E10" s="47"/>
      <c r="F10" s="93" t="s">
        <v>31</v>
      </c>
      <c r="G10" s="94"/>
    </row>
    <row r="11" spans="2:11" ht="12.45" x14ac:dyDescent="0.3">
      <c r="B11" s="48" t="s">
        <v>32</v>
      </c>
      <c r="C11" s="48" t="s">
        <v>4</v>
      </c>
      <c r="D11" s="49" t="s">
        <v>17</v>
      </c>
      <c r="E11" s="32"/>
      <c r="F11" s="48" t="s">
        <v>7</v>
      </c>
      <c r="G11" s="48" t="s">
        <v>8</v>
      </c>
    </row>
    <row r="12" spans="2:11" ht="12.45" x14ac:dyDescent="0.3">
      <c r="B12" s="6" t="s">
        <v>33</v>
      </c>
      <c r="C12" s="34">
        <v>381005.27000000048</v>
      </c>
      <c r="D12" s="38">
        <v>1865</v>
      </c>
      <c r="E12" s="36"/>
      <c r="F12" s="57"/>
      <c r="G12" s="50">
        <f>1-(F12/C12)</f>
        <v>1</v>
      </c>
    </row>
    <row r="13" spans="2:11" ht="12.45" x14ac:dyDescent="0.3">
      <c r="B13" s="6" t="s">
        <v>34</v>
      </c>
      <c r="C13" s="34">
        <v>2886089.2899999963</v>
      </c>
      <c r="D13" s="38">
        <v>5581</v>
      </c>
      <c r="E13" s="36"/>
      <c r="F13" s="57"/>
      <c r="G13" s="50">
        <f>1-(F13/C13)</f>
        <v>1</v>
      </c>
    </row>
    <row r="14" spans="2:11" ht="12.45" x14ac:dyDescent="0.3">
      <c r="B14" s="6" t="s">
        <v>35</v>
      </c>
      <c r="C14" s="34">
        <v>356266.36999999871</v>
      </c>
      <c r="D14" s="38">
        <v>392</v>
      </c>
      <c r="E14" s="36"/>
      <c r="F14" s="57"/>
      <c r="G14" s="50">
        <f>1-(F14/C14)</f>
        <v>1</v>
      </c>
    </row>
    <row r="15" spans="2:11" ht="6.75" customHeight="1" x14ac:dyDescent="0.3">
      <c r="B15" s="51"/>
      <c r="C15" s="51"/>
      <c r="D15" s="51"/>
    </row>
    <row r="16" spans="2:11" ht="14.15" x14ac:dyDescent="0.35">
      <c r="B16" s="6" t="s">
        <v>36</v>
      </c>
      <c r="C16" s="34">
        <f>SUM(C12:C15)</f>
        <v>3623360.9299999955</v>
      </c>
      <c r="D16" s="52">
        <f>SUM(D12:D14)</f>
        <v>7838</v>
      </c>
      <c r="F16" s="53">
        <f>SUM(F12:F15)</f>
        <v>0</v>
      </c>
      <c r="G16" s="17">
        <f>1-(F16/C16)</f>
        <v>1</v>
      </c>
    </row>
    <row r="17" spans="2:7" ht="12.45" x14ac:dyDescent="0.3"/>
    <row r="18" spans="2:7" ht="12.45" x14ac:dyDescent="0.3">
      <c r="B18" s="90" t="s">
        <v>37</v>
      </c>
      <c r="C18" s="91"/>
      <c r="D18" s="92"/>
      <c r="E18" s="47"/>
      <c r="F18" s="93" t="s">
        <v>37</v>
      </c>
      <c r="G18" s="94"/>
    </row>
    <row r="19" spans="2:7" ht="12.45" x14ac:dyDescent="0.3">
      <c r="B19" s="48" t="s">
        <v>38</v>
      </c>
      <c r="C19" s="48" t="s">
        <v>4</v>
      </c>
      <c r="D19" s="48" t="s">
        <v>17</v>
      </c>
      <c r="E19" s="32"/>
      <c r="F19" s="48" t="s">
        <v>7</v>
      </c>
      <c r="G19" s="48" t="s">
        <v>8</v>
      </c>
    </row>
    <row r="20" spans="2:7" ht="12.45" x14ac:dyDescent="0.3">
      <c r="B20" s="6" t="s">
        <v>39</v>
      </c>
      <c r="C20" s="34">
        <v>345883.23999999987</v>
      </c>
      <c r="D20" s="38">
        <v>200</v>
      </c>
      <c r="E20" s="36"/>
      <c r="F20" s="57"/>
      <c r="G20" s="50">
        <f>1-(F20/C20)</f>
        <v>1</v>
      </c>
    </row>
    <row r="21" spans="2:7" ht="12.45" x14ac:dyDescent="0.3">
      <c r="B21" s="6" t="s">
        <v>40</v>
      </c>
      <c r="C21" s="34">
        <v>416486.81</v>
      </c>
      <c r="D21" s="38">
        <v>319</v>
      </c>
      <c r="E21" s="36"/>
      <c r="F21" s="57"/>
      <c r="G21" s="50">
        <f>1-(F21/C21)</f>
        <v>1</v>
      </c>
    </row>
    <row r="22" spans="2:7" ht="12.45" x14ac:dyDescent="0.3">
      <c r="B22" s="6" t="s">
        <v>41</v>
      </c>
      <c r="C22" s="34">
        <v>116322.7</v>
      </c>
      <c r="D22" s="38">
        <v>311</v>
      </c>
      <c r="E22" s="36"/>
      <c r="F22" s="57"/>
      <c r="G22" s="50">
        <f>1-(F22/C22)</f>
        <v>1</v>
      </c>
    </row>
    <row r="23" spans="2:7" ht="6.75" customHeight="1" x14ac:dyDescent="0.3">
      <c r="B23" s="51"/>
      <c r="C23" s="51"/>
      <c r="D23" s="51"/>
      <c r="E23" s="36"/>
    </row>
    <row r="24" spans="2:7" ht="14.15" x14ac:dyDescent="0.35">
      <c r="B24" s="6" t="s">
        <v>42</v>
      </c>
      <c r="C24" s="34">
        <f>SUM(C20:C23)</f>
        <v>878692.74999999977</v>
      </c>
      <c r="D24" s="52">
        <f>SUM(D20:D22)</f>
        <v>830</v>
      </c>
      <c r="F24" s="53">
        <f>SUM(F20:F23)</f>
        <v>0</v>
      </c>
      <c r="G24" s="17">
        <f>1-(F24/C24)</f>
        <v>1</v>
      </c>
    </row>
    <row r="25" spans="2:7" ht="12.45" x14ac:dyDescent="0.3"/>
    <row r="26" spans="2:7" ht="14.15" x14ac:dyDescent="0.35">
      <c r="B26" s="24" t="s">
        <v>18</v>
      </c>
      <c r="C26" s="25">
        <f>C12+C13+C14+C20+C21+C22</f>
        <v>4502053.679999995</v>
      </c>
      <c r="D26" s="72" t="s">
        <v>63</v>
      </c>
      <c r="E26" s="73"/>
      <c r="F26" s="73"/>
      <c r="G26" s="73"/>
    </row>
    <row r="27" spans="2:7" ht="15" customHeight="1" x14ac:dyDescent="0.35">
      <c r="B27" s="24" t="s">
        <v>19</v>
      </c>
      <c r="C27" s="25">
        <f>F12+F13+F14+F20+F21+F22</f>
        <v>0</v>
      </c>
      <c r="D27" s="72"/>
      <c r="E27" s="73"/>
      <c r="F27" s="73"/>
      <c r="G27" s="73"/>
    </row>
    <row r="28" spans="2:7" ht="14.15" x14ac:dyDescent="0.35">
      <c r="B28" s="24" t="s">
        <v>20</v>
      </c>
      <c r="C28" s="56">
        <f>(C26-C27)/C26</f>
        <v>1</v>
      </c>
      <c r="D28" s="72"/>
      <c r="E28" s="73"/>
      <c r="F28" s="73"/>
      <c r="G28" s="73"/>
    </row>
    <row r="29" spans="2:7" ht="12.45" x14ac:dyDescent="0.3">
      <c r="D29" s="45"/>
    </row>
    <row r="30" spans="2:7" ht="12.45" hidden="1" x14ac:dyDescent="0.3"/>
    <row r="31" spans="2:7" ht="12.45" hidden="1" x14ac:dyDescent="0.3"/>
    <row r="32" spans="2:7" ht="12.45" hidden="1" x14ac:dyDescent="0.3"/>
    <row r="33" spans="3:4" ht="12.45" hidden="1" x14ac:dyDescent="0.3"/>
    <row r="34" spans="3:4" ht="12.45" hidden="1" x14ac:dyDescent="0.3"/>
    <row r="35" spans="3:4" ht="12.45" x14ac:dyDescent="0.3">
      <c r="D35" s="45"/>
    </row>
    <row r="36" spans="3:4" ht="12.45" x14ac:dyDescent="0.3">
      <c r="C36" s="54"/>
      <c r="D36" s="54"/>
    </row>
    <row r="37" spans="3:4" ht="12.45" x14ac:dyDescent="0.3"/>
    <row r="38" spans="3:4" ht="12.75" customHeight="1" x14ac:dyDescent="0.3"/>
    <row r="39" spans="3:4" ht="12.75" customHeight="1" x14ac:dyDescent="0.3"/>
    <row r="40" spans="3:4" ht="12.75" customHeight="1" x14ac:dyDescent="0.3"/>
  </sheetData>
  <mergeCells count="5">
    <mergeCell ref="B18:D18"/>
    <mergeCell ref="F18:G18"/>
    <mergeCell ref="B10:D10"/>
    <mergeCell ref="F10:G10"/>
    <mergeCell ref="D26:G28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A730BA7413649BBB3EF1D241AD614" ma:contentTypeVersion="10" ma:contentTypeDescription="Create a new document." ma:contentTypeScope="" ma:versionID="8dacb53a806443df166c314874367991">
  <xsd:schema xmlns:xsd="http://www.w3.org/2001/XMLSchema" xmlns:xs="http://www.w3.org/2001/XMLSchema" xmlns:p="http://schemas.microsoft.com/office/2006/metadata/properties" xmlns:ns2="c7ab984b-e42a-414b-9ba0-65149f64f886" xmlns:ns3="d42f4c65-5d36-466e-b02e-46ee9a8d8f92" targetNamespace="http://schemas.microsoft.com/office/2006/metadata/properties" ma:root="true" ma:fieldsID="553033b0f8a7f9d2d849a52d1bfcb466" ns2:_="" ns3:_="">
    <xsd:import namespace="c7ab984b-e42a-414b-9ba0-65149f64f886"/>
    <xsd:import namespace="d42f4c65-5d36-466e-b02e-46ee9a8d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b984b-e42a-414b-9ba0-65149f64f8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8e9c1f5-f130-4afd-8c32-bbeb8763f4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f4c65-5d36-466e-b02e-46ee9a8d8f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65a88b3-0a59-43e7-bc7b-d867ae405198}" ma:internalName="TaxCatchAll" ma:showField="CatchAllData" ma:web="d42f4c65-5d36-466e-b02e-46ee9a8d8f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f4c65-5d36-466e-b02e-46ee9a8d8f92" xsi:nil="true"/>
    <lcf76f155ced4ddcb4097134ff3c332f xmlns="c7ab984b-e42a-414b-9ba0-65149f64f8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5469E5-BCD3-4195-A0F9-251DE3160F5A}"/>
</file>

<file path=customXml/itemProps2.xml><?xml version="1.0" encoding="utf-8"?>
<ds:datastoreItem xmlns:ds="http://schemas.openxmlformats.org/officeDocument/2006/customXml" ds:itemID="{9CBA9B46-7145-45D4-ABA4-37206243F29A}"/>
</file>

<file path=customXml/itemProps3.xml><?xml version="1.0" encoding="utf-8"?>
<ds:datastoreItem xmlns:ds="http://schemas.openxmlformats.org/officeDocument/2006/customXml" ds:itemID="{059404D8-A30F-4FA2-9C80-F07155C54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Facility</vt:lpstr>
      <vt:lpstr>Ancillary</vt:lpstr>
      <vt:lpstr>Professional </vt:lpstr>
      <vt:lpstr>Ancillary!Print_Area</vt:lpstr>
      <vt:lpstr>Facility!Print_Area</vt:lpstr>
      <vt:lpstr>'Professional '!Print_Area</vt:lpstr>
    </vt:vector>
  </TitlesOfParts>
  <Company>RobinsonBush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Shawntae Hardy</dc:creator>
  <cp:lastModifiedBy>Gina Liccini</cp:lastModifiedBy>
  <cp:lastPrinted>2015-02-26T00:01:45Z</cp:lastPrinted>
  <dcterms:created xsi:type="dcterms:W3CDTF">2015-02-25T19:45:29Z</dcterms:created>
  <dcterms:modified xsi:type="dcterms:W3CDTF">2022-10-17T19:32:00Z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0x01010071BA730BA7413649BBB3EF1D241AD614</vt:lpwstr>
  </property>
</Properties>
</file>