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5 Amy\2023 Solicitations\23-500 County Medical Plan for Employees\1 Solicitation Documents &amp; Addenda\"/>
    </mc:Choice>
  </mc:AlternateContent>
  <xr:revisionPtr revIDLastSave="0" documentId="13_ncr:1_{A48043F6-5AFC-455B-BBAF-720867629417}" xr6:coauthVersionLast="47" xr6:coauthVersionMax="47" xr10:uidLastSave="{00000000-0000-0000-0000-000000000000}"/>
  <bookViews>
    <workbookView xWindow="16080" yWindow="-120" windowWidth="29040" windowHeight="15840" xr2:uid="{00000000-000D-0000-FFFF-FFFF00000000}"/>
  </bookViews>
  <sheets>
    <sheet name="Pharmacy Network" sheetId="2" r:id="rId1"/>
    <sheet name="Formulary" sheetId="3" r:id="rId2"/>
    <sheet name="Discount and Cost Guarantee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>Claims [1]Repricing!$A$7:$Q$74560</definedName>
    <definedName name="_xlnm._FilterDatabase" localSheetId="1" hidden="1">Formulary!#REF!</definedName>
    <definedName name="_xlnm._FilterDatabase" localSheetId="0">Claims [1]Repricing!$A$7:$Q$74560</definedName>
    <definedName name="_xlnm._FilterDatabase">Claims [1]Repricing!$A$7:$Q$74560</definedName>
    <definedName name="a" localSheetId="2">#REF!</definedName>
    <definedName name="a" localSheetId="1">#REF!</definedName>
    <definedName name="a" localSheetId="0">#REF!</definedName>
    <definedName name="a">#REF!</definedName>
    <definedName name="DB_DENTAL" localSheetId="2">#REF!</definedName>
    <definedName name="DB_DENTAL" localSheetId="1">#REF!</definedName>
    <definedName name="DB_DENTAL" localSheetId="0">#REF!</definedName>
    <definedName name="DB_DENTAL">#REF!</definedName>
    <definedName name="DB_ESCUTIL" localSheetId="2">#REF!</definedName>
    <definedName name="DB_ESCUTIL" localSheetId="1">#REF!</definedName>
    <definedName name="DB_ESCUTIL" localSheetId="0">#REF!</definedName>
    <definedName name="DB_ESCUTIL">#REF!</definedName>
    <definedName name="DB_LAG" localSheetId="2">#REF!</definedName>
    <definedName name="DB_LAG" localSheetId="1">#REF!</definedName>
    <definedName name="DB_LAG" localSheetId="0">#REF!</definedName>
    <definedName name="DB_LAG">#REF!</definedName>
    <definedName name="DB_RX" localSheetId="2">#REF!</definedName>
    <definedName name="DB_RX" localSheetId="1">#REF!</definedName>
    <definedName name="DB_RX" localSheetId="0">#REF!</definedName>
    <definedName name="DB_RX">#REF!</definedName>
    <definedName name="FL_DIV" localSheetId="2">[2]Triangle!#REF!</definedName>
    <definedName name="FL_DIV" localSheetId="1">[2]Triangle!#REF!</definedName>
    <definedName name="FL_DIV" localSheetId="0">[2]Triangle!#REF!</definedName>
    <definedName name="FL_DIV">[2]Triangle!#REF!</definedName>
    <definedName name="Pharmacy">Claims [1]Repricing!$A$7:$Q$74560</definedName>
    <definedName name="Pharmacy1">#REF!</definedName>
    <definedName name="_xlnm.Print_Area" localSheetId="2">'Discount and Cost Guarantee'!$A$1:$M$37</definedName>
    <definedName name="_xlnm.Print_Area" localSheetId="1">Network [3]Compare!$A$1</definedName>
    <definedName name="_xlnm.Print_Area" localSheetId="0">Network [3]Compare!$A$1</definedName>
    <definedName name="_xlnm.Print_Area">Network [3]Compare!$A$1</definedName>
    <definedName name="_xlnm.Print_Titles" localSheetId="1">Formulary!#REF!</definedName>
    <definedName name="_xlnm.Print_Titles" localSheetId="0">'Pharmacy Network'!$4:$4</definedName>
    <definedName name="_xlnm.Print_Titles">Network [3]Compare!$A$1</definedName>
    <definedName name="Redo" localSheetId="2">[4]Triangle!$C$1</definedName>
    <definedName name="Redo">[4]Triangle!$C$1</definedName>
    <definedName name="Sheet1" localSheetId="2">#REF!</definedName>
    <definedName name="Sheet1" localSheetId="1">#REF!</definedName>
    <definedName name="Sheet1" localSheetId="0">#REF!</definedName>
    <definedName name="Sheet1">#REF!</definedName>
    <definedName name="valdate2" localSheetId="2">[5]Variables!$B$4</definedName>
    <definedName name="valdate2">[5]Variables!$B$4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L25" i="1" l="1"/>
  <c r="I25" i="1"/>
  <c r="L18" i="1"/>
  <c r="I18" i="1"/>
  <c r="L11" i="1"/>
  <c r="I11" i="1"/>
  <c r="L30" i="1"/>
  <c r="I30" i="1"/>
  <c r="F30" i="1"/>
  <c r="F25" i="1"/>
  <c r="F18" i="1"/>
  <c r="F11" i="1"/>
  <c r="C35" i="1" l="1"/>
  <c r="B35" i="1"/>
  <c r="I31" i="1" l="1"/>
  <c r="I29" i="1"/>
  <c r="I28" i="1"/>
  <c r="L31" i="1"/>
  <c r="L29" i="1"/>
  <c r="L28" i="1"/>
  <c r="F31" i="1"/>
  <c r="F29" i="1"/>
  <c r="F28" i="1"/>
  <c r="L26" i="1"/>
  <c r="L24" i="1"/>
  <c r="L23" i="1"/>
  <c r="L22" i="1"/>
  <c r="L21" i="1"/>
  <c r="L19" i="1"/>
  <c r="L17" i="1"/>
  <c r="L16" i="1"/>
  <c r="L15" i="1"/>
  <c r="L14" i="1"/>
  <c r="L12" i="1"/>
  <c r="L10" i="1"/>
  <c r="L9" i="1"/>
  <c r="L8" i="1"/>
  <c r="L7" i="1"/>
  <c r="I26" i="1"/>
  <c r="I24" i="1"/>
  <c r="I23" i="1"/>
  <c r="I22" i="1"/>
  <c r="I21" i="1"/>
  <c r="I19" i="1"/>
  <c r="I17" i="1"/>
  <c r="I16" i="1"/>
  <c r="I15" i="1"/>
  <c r="I14" i="1"/>
  <c r="I12" i="1"/>
  <c r="I10" i="1"/>
  <c r="I9" i="1"/>
  <c r="I8" i="1"/>
  <c r="I7" i="1"/>
  <c r="F26" i="1"/>
  <c r="F24" i="1"/>
  <c r="F23" i="1"/>
  <c r="F22" i="1"/>
  <c r="F21" i="1"/>
  <c r="F19" i="1"/>
  <c r="F17" i="1"/>
  <c r="F16" i="1"/>
  <c r="F15" i="1"/>
  <c r="F14" i="1"/>
  <c r="F12" i="1"/>
  <c r="F10" i="1"/>
  <c r="F9" i="1"/>
  <c r="F8" i="1"/>
  <c r="F7" i="1"/>
  <c r="F34" i="1" l="1"/>
  <c r="I35" i="1"/>
  <c r="L34" i="1"/>
  <c r="I36" i="1"/>
  <c r="I34" i="1"/>
  <c r="F35" i="1"/>
  <c r="L33" i="1"/>
  <c r="I33" i="1"/>
  <c r="F36" i="1"/>
  <c r="L35" i="1"/>
  <c r="L36" i="1"/>
  <c r="F33" i="1"/>
  <c r="C36" i="1"/>
  <c r="B36" i="1"/>
  <c r="C34" i="1"/>
  <c r="B34" i="1"/>
  <c r="C33" i="1"/>
  <c r="B37" i="1" l="1"/>
  <c r="C37" i="1"/>
  <c r="F37" i="1"/>
  <c r="F41" i="1" s="1"/>
  <c r="L37" i="1"/>
  <c r="L41" i="1" s="1"/>
  <c r="I37" i="1"/>
  <c r="I41" i="1" s="1"/>
</calcChain>
</file>

<file path=xl/sharedStrings.xml><?xml version="1.0" encoding="utf-8"?>
<sst xmlns="http://schemas.openxmlformats.org/spreadsheetml/2006/main" count="289" uniqueCount="270">
  <si>
    <t>Updated Proposed Totals</t>
  </si>
  <si>
    <t>Difference</t>
  </si>
  <si>
    <t xml:space="preserve">Original Proposed Totals </t>
  </si>
  <si>
    <t>Totals</t>
  </si>
  <si>
    <t>Total Specialty</t>
  </si>
  <si>
    <t>Total Retail 90 Day</t>
  </si>
  <si>
    <t>Total Retail 30 Day</t>
  </si>
  <si>
    <t>TOTALS</t>
  </si>
  <si>
    <t>Drug Rebate/Rx</t>
  </si>
  <si>
    <t>Administrative Fee Per Claim</t>
  </si>
  <si>
    <t>Dispensing Fee/Rx</t>
  </si>
  <si>
    <t>Discount/Rx from AWP</t>
  </si>
  <si>
    <t>Specialty Pharmacy Discounts and Fees</t>
  </si>
  <si>
    <t>Brand Drug Rebate/ Brand Rx</t>
  </si>
  <si>
    <t>Brand Drug Dispensing Fee/Rx</t>
  </si>
  <si>
    <t>Brand % Discount from AWP</t>
  </si>
  <si>
    <t>Generic Drug Dispensing Fee/Rx</t>
  </si>
  <si>
    <t>Generic Discount/Rx from AWP</t>
  </si>
  <si>
    <t>Mail Order Pharmacy Discounts and Fees</t>
  </si>
  <si>
    <t>Cost</t>
  </si>
  <si>
    <t>% Guaranteed Discount or Unit Amount</t>
  </si>
  <si>
    <t>Scripts</t>
  </si>
  <si>
    <t>AWP</t>
  </si>
  <si>
    <t>Retail Pharmacy Discounts and Fees</t>
  </si>
  <si>
    <t>Carrier</t>
  </si>
  <si>
    <t>Total Mail Order</t>
  </si>
  <si>
    <t>Up to 30 Days</t>
  </si>
  <si>
    <t>Over 30 Days</t>
  </si>
  <si>
    <t>HEALTH PLAN SERVICES</t>
  </si>
  <si>
    <t>PHARMACY NAME</t>
  </si>
  <si>
    <t>NETWORK STATUS</t>
  </si>
  <si>
    <t>WINN DIXIE</t>
  </si>
  <si>
    <t xml:space="preserve"> Drug Formulary Comparison Worksheet</t>
  </si>
  <si>
    <t>Drug Name</t>
  </si>
  <si>
    <t>NDC</t>
  </si>
  <si>
    <t>Formulary Tier</t>
  </si>
  <si>
    <t>00088221905</t>
  </si>
  <si>
    <t>57894006103</t>
  </si>
  <si>
    <t>TOP NETWORK PHARMACIES</t>
  </si>
  <si>
    <t>WALGREENS</t>
  </si>
  <si>
    <t>PUBLIX PHARMACY</t>
  </si>
  <si>
    <t>WALMART PHARMACY</t>
  </si>
  <si>
    <t>EXPRESS SCRIPTS</t>
  </si>
  <si>
    <t>BAY PHARMACY</t>
  </si>
  <si>
    <t>UMATILLA DRUG STORE</t>
  </si>
  <si>
    <t>GROVELAND PHARMACY</t>
  </si>
  <si>
    <t>THE PHARMACIST</t>
  </si>
  <si>
    <t>LAKE PHARMACY</t>
  </si>
  <si>
    <t>ACCREDO HEALTH GROUP</t>
  </si>
  <si>
    <t>BRASHEARS PHARMACY</t>
  </si>
  <si>
    <t>MOUNT DORA PHARMACY</t>
  </si>
  <si>
    <t>LAKE SUMTER LANDING PHARMACY</t>
  </si>
  <si>
    <t>CAREMARK FLORIDA SPECIALTY PHARMACY</t>
  </si>
  <si>
    <t>AMAZON PHARMACY</t>
  </si>
  <si>
    <t>VIERA VA CBOC PHARMACY</t>
  </si>
  <si>
    <t>WINTERGARDEN PHARMACY</t>
  </si>
  <si>
    <t>TAVARES PHARMACY</t>
  </si>
  <si>
    <t>ABIRATERONE  TAB 250MG</t>
  </si>
  <si>
    <t>72205003092</t>
  </si>
  <si>
    <t>ADVAIR DISKU AER 250/50</t>
  </si>
  <si>
    <t>00173069600</t>
  </si>
  <si>
    <t>ALBUTEROL    AER HFA</t>
  </si>
  <si>
    <t>66993001968</t>
  </si>
  <si>
    <t>ALBUTEROL    NEB 0.083%</t>
  </si>
  <si>
    <t>00487950125</t>
  </si>
  <si>
    <t>ALPRAZOLAM   TAB 0.5MG</t>
  </si>
  <si>
    <t>59762372001</t>
  </si>
  <si>
    <t>AMLODIPINE   TAB 10MG</t>
  </si>
  <si>
    <t>76282023990</t>
  </si>
  <si>
    <t>AMLODIPINE   TAB 5MG</t>
  </si>
  <si>
    <t>69097012715</t>
  </si>
  <si>
    <t>AMOX/K CLAV  TAB 875-125</t>
  </si>
  <si>
    <t>65862050301</t>
  </si>
  <si>
    <t>AMOXICILLIN  CAP 500MG</t>
  </si>
  <si>
    <t>00093310905</t>
  </si>
  <si>
    <t>AMOXICILLIN  SUS 400/5ML</t>
  </si>
  <si>
    <t>65862007150</t>
  </si>
  <si>
    <t>AMOXICILLIN  TAB 500MG</t>
  </si>
  <si>
    <t>57237002801</t>
  </si>
  <si>
    <t>AMPHET/DEXTR TAB 10MG</t>
  </si>
  <si>
    <t>52343016201</t>
  </si>
  <si>
    <t>ANASTROZOLE  TAB 1MG</t>
  </si>
  <si>
    <t>59651023690</t>
  </si>
  <si>
    <t>ATORVASTATIN TAB 20MG</t>
  </si>
  <si>
    <t>67877051210</t>
  </si>
  <si>
    <t>ATORVASTATIN TAB 40MG</t>
  </si>
  <si>
    <t>55111012305</t>
  </si>
  <si>
    <t>AZITHROMYCIN TAB 500MG</t>
  </si>
  <si>
    <t>51224012209</t>
  </si>
  <si>
    <t>BENZONATATE  CAP 100MG</t>
  </si>
  <si>
    <t>42806071405</t>
  </si>
  <si>
    <t>BUPROPN HCL  TAB 150MG XL</t>
  </si>
  <si>
    <t>70436001002</t>
  </si>
  <si>
    <t>BUPROPN HCL  TAB 300MG XL</t>
  </si>
  <si>
    <t>68180032002</t>
  </si>
  <si>
    <t>BUSPIRONE    TAB 10MG</t>
  </si>
  <si>
    <t>23155002405</t>
  </si>
  <si>
    <t>BUT/APAP/CAF TAB</t>
  </si>
  <si>
    <t>00527169505</t>
  </si>
  <si>
    <t>CEFDINIR     SUS 250/5ML</t>
  </si>
  <si>
    <t>65862021901</t>
  </si>
  <si>
    <t>CEPHALEXIN   CAP 500MG</t>
  </si>
  <si>
    <t>68180012202</t>
  </si>
  <si>
    <t>CIPROFLOXACN TAB 500MG</t>
  </si>
  <si>
    <t>55111012705</t>
  </si>
  <si>
    <t>CLONAZEPAM   TAB 0.5MG</t>
  </si>
  <si>
    <t>43547040650</t>
  </si>
  <si>
    <t>COSENTYX PEN INJ 300DOSE</t>
  </si>
  <si>
    <t>00078063941</t>
  </si>
  <si>
    <t>CYANOCOBALAM INJ 1000MCG</t>
  </si>
  <si>
    <t>70069017201</t>
  </si>
  <si>
    <t>CYCLOBENZAPR TAB 10MG</t>
  </si>
  <si>
    <t>00093342210</t>
  </si>
  <si>
    <t>DOXYCYCL HYC CAP 100MG</t>
  </si>
  <si>
    <t>62135098505</t>
  </si>
  <si>
    <t>DULOXETINE   CAP 60MG</t>
  </si>
  <si>
    <t>51991074810</t>
  </si>
  <si>
    <t>DUPIXENT     INJ 300/2ML</t>
  </si>
  <si>
    <t>00024591401</t>
  </si>
  <si>
    <t>ELIQUIS      TAB 5MG</t>
  </si>
  <si>
    <t>00003089421</t>
  </si>
  <si>
    <t>ENBREL SRCLK INJ 50MG/ML</t>
  </si>
  <si>
    <t>58406003204</t>
  </si>
  <si>
    <t>ESCITALOPRAM TAB 20MG</t>
  </si>
  <si>
    <t>13668013710</t>
  </si>
  <si>
    <t>ESOMEPRA MAG CAP 40MG DR</t>
  </si>
  <si>
    <t>63304073510</t>
  </si>
  <si>
    <t>EZETIMIBE    TAB 10MG</t>
  </si>
  <si>
    <t>00781569031</t>
  </si>
  <si>
    <t>FAMOTIDINE   TAB 40MG</t>
  </si>
  <si>
    <t>72606051002</t>
  </si>
  <si>
    <t>FLUCLVX QUAD INJ 2021-22</t>
  </si>
  <si>
    <t>70461032103</t>
  </si>
  <si>
    <t>FLUCONAZOLE  TAB 150MG</t>
  </si>
  <si>
    <t>16714069210</t>
  </si>
  <si>
    <t>FLUOXETINE   CAP 20MG</t>
  </si>
  <si>
    <t>23155002910</t>
  </si>
  <si>
    <t>FLUTICASONE  SPR 50MCG</t>
  </si>
  <si>
    <t>00054327099</t>
  </si>
  <si>
    <t>FLUZONE QUAD INJ 2021-22</t>
  </si>
  <si>
    <t>49281042150</t>
  </si>
  <si>
    <t>GABAPENTIN   CAP 300MG</t>
  </si>
  <si>
    <t>69097094312</t>
  </si>
  <si>
    <t>GABAPENTIN   TAB 600MG</t>
  </si>
  <si>
    <t>50228017705</t>
  </si>
  <si>
    <t>HUMIRA       INJ 40/0.4ML</t>
  </si>
  <si>
    <t>00074024302</t>
  </si>
  <si>
    <t>HUMIRA PEN   INJ 40/0.4ML</t>
  </si>
  <si>
    <t>00074055402</t>
  </si>
  <si>
    <t>HYDROCHLOROT TAB 25MG</t>
  </si>
  <si>
    <t>69584036190</t>
  </si>
  <si>
    <t>HYDROCO/APAP TAB 10-325MG</t>
  </si>
  <si>
    <t>71930002112</t>
  </si>
  <si>
    <t>HYDROCO/APAP TAB 5-325MG</t>
  </si>
  <si>
    <t>71930001912</t>
  </si>
  <si>
    <t>IBUPROFEN    TAB 800MG</t>
  </si>
  <si>
    <t>51293084505</t>
  </si>
  <si>
    <t>JANUVIA      TAB 100MG</t>
  </si>
  <si>
    <t>00006027731</t>
  </si>
  <si>
    <t>JARDIANCE    TAB 25MG</t>
  </si>
  <si>
    <t>00597015390</t>
  </si>
  <si>
    <t>LANTUS SOLOS INJ 100/ML</t>
  </si>
  <si>
    <t>LEVOTHYROXIN TAB 75MCG</t>
  </si>
  <si>
    <t>69238183207</t>
  </si>
  <si>
    <t>LISINOPRIL   TAB 40MG</t>
  </si>
  <si>
    <t>43547035611</t>
  </si>
  <si>
    <t>LISINOPRIL   TAB 5MG</t>
  </si>
  <si>
    <t>68180051303</t>
  </si>
  <si>
    <t>LO LOESTRIN  TAB 1-10-10</t>
  </si>
  <si>
    <t>00430042014</t>
  </si>
  <si>
    <t>LORAZEPAM    TAB 1MG</t>
  </si>
  <si>
    <t>69315090505</t>
  </si>
  <si>
    <t>LOSARTAN POT TAB 100MG</t>
  </si>
  <si>
    <t>62332002990</t>
  </si>
  <si>
    <t>LOSARTAN POT TAB 50MG</t>
  </si>
  <si>
    <t>62332002890</t>
  </si>
  <si>
    <t>LYNPARZA     TAB 150MG</t>
  </si>
  <si>
    <t>00310067912</t>
  </si>
  <si>
    <t>MELOXICAM    TAB 15MG</t>
  </si>
  <si>
    <t>69097015915</t>
  </si>
  <si>
    <t>METFORMIN    TAB 1000MG</t>
  </si>
  <si>
    <t>49483062081</t>
  </si>
  <si>
    <t>METFORMIN    TAB 500MG ER</t>
  </si>
  <si>
    <t>51224000760</t>
  </si>
  <si>
    <t>METHYLPRED   TAB 4MG</t>
  </si>
  <si>
    <t>68001000501</t>
  </si>
  <si>
    <t>METOPROL SUC TAB 25MG ER</t>
  </si>
  <si>
    <t>24979003702</t>
  </si>
  <si>
    <t>METRONIDAZOL TAB 500MG</t>
  </si>
  <si>
    <t>50111033402</t>
  </si>
  <si>
    <t>MONTELUKAST  TAB 10MG</t>
  </si>
  <si>
    <t>72865017510</t>
  </si>
  <si>
    <t>MUPIROCIN    OIN 2%</t>
  </si>
  <si>
    <t>45802011222</t>
  </si>
  <si>
    <t>NITROFURANTN CAP 100MG</t>
  </si>
  <si>
    <t>13811071910</t>
  </si>
  <si>
    <t>NORDITROPIN  INJ 15/1.5ML</t>
  </si>
  <si>
    <t>00169770821</t>
  </si>
  <si>
    <t>NORDITROPIN  INJ 30/3ML</t>
  </si>
  <si>
    <t>00169770321</t>
  </si>
  <si>
    <t>OMEPRAZOLE   CAP 20MG</t>
  </si>
  <si>
    <t>71610040780</t>
  </si>
  <si>
    <t>OMEPRAZOLE   CAP 40MG</t>
  </si>
  <si>
    <t>62175013643</t>
  </si>
  <si>
    <t>ONDANSETRON  TAB 4MG</t>
  </si>
  <si>
    <t>71930001730</t>
  </si>
  <si>
    <t>ONDANSETRON  TAB 4MG ODT</t>
  </si>
  <si>
    <t>62756024064</t>
  </si>
  <si>
    <t>OXYCOD/APAP  TAB 10-325MG</t>
  </si>
  <si>
    <t>31722095105</t>
  </si>
  <si>
    <t>OXYCOD/APAP  TAB 5-325MG</t>
  </si>
  <si>
    <t>42858010201</t>
  </si>
  <si>
    <t>OZEMPIC      INJ 4MG/3ML</t>
  </si>
  <si>
    <t>00169413013</t>
  </si>
  <si>
    <t>PANTOPRAZOLE TAB 40MG</t>
  </si>
  <si>
    <t>13668042905</t>
  </si>
  <si>
    <t>PFIZER VACC  INJ COVID-19</t>
  </si>
  <si>
    <t>59267100001</t>
  </si>
  <si>
    <t>PREDNISOLONE SOL 15MG/5ML</t>
  </si>
  <si>
    <t>00121075908</t>
  </si>
  <si>
    <t>PREDNISONE   TAB 10MG</t>
  </si>
  <si>
    <t>64380078408</t>
  </si>
  <si>
    <t>PREDNISONE   TAB 20MG</t>
  </si>
  <si>
    <t>64380078508</t>
  </si>
  <si>
    <t>PROGESTERONE CAP 200MG</t>
  </si>
  <si>
    <t>59651015301</t>
  </si>
  <si>
    <t>RINVOQ       TAB 15MG ER</t>
  </si>
  <si>
    <t>00074230630</t>
  </si>
  <si>
    <t>ROSUVASTATIN TAB 10MG</t>
  </si>
  <si>
    <t>31722088390</t>
  </si>
  <si>
    <t>ROSUVASTATIN TAB 20MG</t>
  </si>
  <si>
    <t>70377000812</t>
  </si>
  <si>
    <t>ROSUVASTATIN TAB 5MG</t>
  </si>
  <si>
    <t>72205002790</t>
  </si>
  <si>
    <t>SERTRALINE   TAB 50MG</t>
  </si>
  <si>
    <t>69097083412</t>
  </si>
  <si>
    <t>SMZ/TMP DS   TAB 800-160</t>
  </si>
  <si>
    <t>65862042005</t>
  </si>
  <si>
    <t>STELARA      INJ 90MG/ML</t>
  </si>
  <si>
    <t>TAMSULOSIN   CAP 0.4MG</t>
  </si>
  <si>
    <t>00904640180</t>
  </si>
  <si>
    <t>TESTOST CYP  INJ 200MG/ML</t>
  </si>
  <si>
    <t>69097080237</t>
  </si>
  <si>
    <t>TRAMADOL HCL TAB 50MG</t>
  </si>
  <si>
    <t>57664037718</t>
  </si>
  <si>
    <t>TRAZODONE    TAB 50MG</t>
  </si>
  <si>
    <t>50111056003</t>
  </si>
  <si>
    <t>TREMFYA      INJ 100MG/ML</t>
  </si>
  <si>
    <t>57894064001</t>
  </si>
  <si>
    <t>VALACYCLOVIR TAB 1GM</t>
  </si>
  <si>
    <t>65862044990</t>
  </si>
  <si>
    <t>VALACYCLOVIR TAB 500MG</t>
  </si>
  <si>
    <t>65862044890</t>
  </si>
  <si>
    <t>VEMLIDY      TAB 25MG</t>
  </si>
  <si>
    <t>61958230101</t>
  </si>
  <si>
    <t>VENLAFAXINE  CAP 37.5 ER</t>
  </si>
  <si>
    <t>71921017209</t>
  </si>
  <si>
    <t>VITAMIN D    CAP 50000UNT</t>
  </si>
  <si>
    <t>69452015120</t>
  </si>
  <si>
    <t>XELJANZ XR   TAB 11MG</t>
  </si>
  <si>
    <t>00069050130</t>
  </si>
  <si>
    <t>ZOLPIDEM     TAB 10MG</t>
  </si>
  <si>
    <t>16714062202</t>
  </si>
  <si>
    <t>2024-2025</t>
  </si>
  <si>
    <t>2025-2026</t>
  </si>
  <si>
    <t>2026-2027</t>
  </si>
  <si>
    <t>ENTER COMPANY NAME HERE</t>
  </si>
  <si>
    <r>
      <t>Provide the specific formulary tier for each drug listed. Use the formulary detailed in the Scope of Services, Pharmacy Services that will be in place January 2023</t>
    </r>
    <r>
      <rPr>
        <b/>
        <sz val="11"/>
        <rFont val="Arial"/>
        <family val="2"/>
      </rPr>
      <t>.  Use "1" for Tier 1, "2" for Tier 2, "3" for Tier 3, "4" for Tier 4 and "5" for Drugs Not Covered.  Do not re-sort.</t>
    </r>
  </si>
  <si>
    <r>
      <t xml:space="preserve">Enter </t>
    </r>
    <r>
      <rPr>
        <b/>
        <sz val="11"/>
        <rFont val="Arial"/>
        <family val="2"/>
      </rPr>
      <t>YES or NO</t>
    </r>
    <r>
      <rPr>
        <sz val="11"/>
        <rFont val="Arial"/>
        <family val="2"/>
      </rPr>
      <t xml:space="preserve"> to indicate if pharmacy is a participating network provider. Do not resort list.</t>
    </r>
  </si>
  <si>
    <t>SMARTCARE 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</si>
</sst>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i/>
      <sz val="12"/>
      <name val="Arial"/>
      <family val="2"/>
    </font>
    <font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164" fontId="1" fillId="0" borderId="0" xfId="1" applyNumberFormat="1"/>
    <xf numFmtId="3" fontId="1" fillId="0" borderId="0" xfId="1" applyNumberFormat="1"/>
    <xf numFmtId="164" fontId="4" fillId="0" borderId="0" xfId="1" applyNumberFormat="1" applyFont="1"/>
    <xf numFmtId="164" fontId="4" fillId="3" borderId="2" xfId="1" applyNumberFormat="1" applyFont="1" applyFill="1" applyBorder="1"/>
    <xf numFmtId="10" fontId="4" fillId="3" borderId="3" xfId="2" applyNumberFormat="1" applyFont="1" applyFill="1" applyBorder="1"/>
    <xf numFmtId="3" fontId="4" fillId="3" borderId="4" xfId="1" applyNumberFormat="1" applyFont="1" applyFill="1" applyBorder="1"/>
    <xf numFmtId="164" fontId="4" fillId="3" borderId="5" xfId="1" applyNumberFormat="1" applyFont="1" applyFill="1" applyBorder="1"/>
    <xf numFmtId="0" fontId="3" fillId="3" borderId="6" xfId="1" applyFont="1" applyFill="1" applyBorder="1"/>
    <xf numFmtId="0" fontId="5" fillId="0" borderId="0" xfId="1" applyFont="1"/>
    <xf numFmtId="164" fontId="5" fillId="0" borderId="0" xfId="1" applyNumberFormat="1" applyFont="1"/>
    <xf numFmtId="165" fontId="5" fillId="0" borderId="0" xfId="1" applyNumberFormat="1" applyFont="1"/>
    <xf numFmtId="3" fontId="4" fillId="3" borderId="2" xfId="1" applyNumberFormat="1" applyFont="1" applyFill="1" applyBorder="1"/>
    <xf numFmtId="164" fontId="4" fillId="0" borderId="4" xfId="1" applyNumberFormat="1" applyFont="1" applyBorder="1"/>
    <xf numFmtId="9" fontId="4" fillId="0" borderId="4" xfId="2" applyFont="1" applyBorder="1"/>
    <xf numFmtId="3" fontId="4" fillId="4" borderId="4" xfId="1" applyNumberFormat="1" applyFont="1" applyFill="1" applyBorder="1" applyAlignment="1">
      <alignment horizontal="right" vertical="center" wrapText="1"/>
    </xf>
    <xf numFmtId="164" fontId="4" fillId="0" borderId="4" xfId="3" applyNumberFormat="1" applyFont="1" applyBorder="1"/>
    <xf numFmtId="0" fontId="3" fillId="0" borderId="7" xfId="1" applyFont="1" applyBorder="1"/>
    <xf numFmtId="0" fontId="7" fillId="0" borderId="0" xfId="1" applyFont="1"/>
    <xf numFmtId="0" fontId="7" fillId="5" borderId="4" xfId="1" applyFont="1" applyFill="1" applyBorder="1"/>
    <xf numFmtId="0" fontId="4" fillId="5" borderId="4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7" fontId="8" fillId="0" borderId="0" xfId="4" applyNumberFormat="1" applyFont="1" applyFill="1" applyBorder="1" applyAlignment="1">
      <alignment wrapText="1"/>
    </xf>
    <xf numFmtId="0" fontId="1" fillId="0" borderId="4" xfId="1" applyBorder="1"/>
    <xf numFmtId="0" fontId="9" fillId="0" borderId="7" xfId="1" applyFont="1" applyBorder="1"/>
    <xf numFmtId="6" fontId="8" fillId="0" borderId="0" xfId="1" applyNumberFormat="1" applyFont="1" applyAlignment="1">
      <alignment wrapText="1"/>
    </xf>
    <xf numFmtId="3" fontId="7" fillId="0" borderId="4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0" fontId="9" fillId="0" borderId="7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 wrapText="1"/>
    </xf>
    <xf numFmtId="165" fontId="8" fillId="0" borderId="0" xfId="1" applyNumberFormat="1" applyFont="1" applyAlignment="1">
      <alignment wrapText="1"/>
    </xf>
    <xf numFmtId="165" fontId="8" fillId="5" borderId="7" xfId="1" applyNumberFormat="1" applyFont="1" applyFill="1" applyBorder="1" applyAlignment="1">
      <alignment wrapText="1"/>
    </xf>
    <xf numFmtId="0" fontId="4" fillId="5" borderId="7" xfId="1" applyFont="1" applyFill="1" applyBorder="1" applyAlignment="1">
      <alignment horizontal="center" vertical="center" wrapText="1"/>
    </xf>
    <xf numFmtId="3" fontId="4" fillId="5" borderId="4" xfId="1" applyNumberFormat="1" applyFont="1" applyFill="1" applyBorder="1" applyAlignment="1">
      <alignment horizontal="right" vertical="center" wrapText="1"/>
    </xf>
    <xf numFmtId="164" fontId="4" fillId="5" borderId="7" xfId="1" applyNumberFormat="1" applyFont="1" applyFill="1" applyBorder="1" applyAlignment="1">
      <alignment horizontal="right" vertical="center" wrapText="1"/>
    </xf>
    <xf numFmtId="0" fontId="4" fillId="5" borderId="4" xfId="1" applyFont="1" applyFill="1" applyBorder="1" applyAlignment="1">
      <alignment horizontal="center" vertical="center" wrapText="1"/>
    </xf>
    <xf numFmtId="38" fontId="8" fillId="0" borderId="0" xfId="1" applyNumberFormat="1" applyFont="1" applyAlignment="1">
      <alignment wrapText="1"/>
    </xf>
    <xf numFmtId="164" fontId="7" fillId="0" borderId="7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wrapText="1"/>
    </xf>
    <xf numFmtId="1" fontId="10" fillId="0" borderId="0" xfId="1" applyNumberFormat="1" applyFont="1" applyAlignment="1">
      <alignment wrapText="1"/>
    </xf>
    <xf numFmtId="1" fontId="10" fillId="5" borderId="4" xfId="1" applyNumberFormat="1" applyFont="1" applyFill="1" applyBorder="1" applyAlignment="1">
      <alignment wrapText="1"/>
    </xf>
    <xf numFmtId="3" fontId="11" fillId="5" borderId="4" xfId="1" applyNumberFormat="1" applyFont="1" applyFill="1" applyBorder="1" applyAlignment="1">
      <alignment horizontal="right" vertical="center" wrapText="1"/>
    </xf>
    <xf numFmtId="164" fontId="11" fillId="5" borderId="7" xfId="1" applyNumberFormat="1" applyFont="1" applyFill="1" applyBorder="1" applyAlignment="1">
      <alignment horizontal="right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0" fontId="12" fillId="0" borderId="0" xfId="1" applyFont="1" applyAlignment="1">
      <alignment horizontal="center" wrapText="1"/>
    </xf>
    <xf numFmtId="0" fontId="12" fillId="5" borderId="4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" fillId="8" borderId="0" xfId="1" applyFont="1" applyFill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6" fontId="8" fillId="0" borderId="8" xfId="26" applyNumberFormat="1" applyFont="1" applyBorder="1" applyAlignment="1">
      <alignment wrapText="1"/>
    </xf>
    <xf numFmtId="6" fontId="8" fillId="0" borderId="4" xfId="26" applyNumberFormat="1" applyFont="1" applyBorder="1" applyAlignment="1">
      <alignment wrapText="1"/>
    </xf>
    <xf numFmtId="0" fontId="6" fillId="0" borderId="0" xfId="26"/>
    <xf numFmtId="0" fontId="25" fillId="9" borderId="4" xfId="26" applyFont="1" applyFill="1" applyBorder="1" applyAlignment="1">
      <alignment horizontal="center" vertical="center" wrapText="1"/>
    </xf>
    <xf numFmtId="0" fontId="28" fillId="9" borderId="4" xfId="26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27" fillId="11" borderId="4" xfId="26" applyFont="1" applyFill="1" applyBorder="1" applyAlignment="1">
      <alignment horizontal="center" vertical="center"/>
    </xf>
    <xf numFmtId="0" fontId="27" fillId="11" borderId="4" xfId="26" applyFont="1" applyFill="1" applyBorder="1" applyAlignment="1">
      <alignment horizontal="center" vertical="center" wrapText="1"/>
    </xf>
    <xf numFmtId="0" fontId="30" fillId="0" borderId="4" xfId="26" applyFont="1" applyBorder="1"/>
    <xf numFmtId="0" fontId="30" fillId="0" borderId="4" xfId="26" applyFont="1" applyBorder="1" applyAlignment="1">
      <alignment horizontal="center"/>
    </xf>
    <xf numFmtId="0" fontId="30" fillId="0" borderId="4" xfId="26" applyFont="1" applyBorder="1" applyAlignment="1">
      <alignment horizontal="left"/>
    </xf>
    <xf numFmtId="0" fontId="30" fillId="0" borderId="4" xfId="26" applyFont="1" applyBorder="1" applyAlignment="1">
      <alignment wrapText="1"/>
    </xf>
    <xf numFmtId="0" fontId="27" fillId="0" borderId="0" xfId="26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" fillId="0" borderId="0" xfId="1" applyAlignment="1">
      <alignment horizontal="left"/>
    </xf>
    <xf numFmtId="164" fontId="29" fillId="10" borderId="4" xfId="21" applyNumberFormat="1" applyFont="1" applyFill="1" applyBorder="1" applyAlignment="1" applyProtection="1">
      <alignment horizontal="center"/>
      <protection locked="0"/>
    </xf>
    <xf numFmtId="10" fontId="7" fillId="6" borderId="8" xfId="6" applyNumberFormat="1" applyFont="1" applyFill="1" applyBorder="1" applyAlignment="1" applyProtection="1">
      <alignment vertical="center" wrapText="1"/>
      <protection locked="0"/>
    </xf>
    <xf numFmtId="44" fontId="7" fillId="6" borderId="4" xfId="5" applyFont="1" applyFill="1" applyBorder="1" applyAlignment="1" applyProtection="1">
      <alignment vertical="center" wrapText="1"/>
      <protection locked="0"/>
    </xf>
    <xf numFmtId="0" fontId="19" fillId="0" borderId="0" xfId="26" applyFont="1" applyAlignment="1">
      <alignment horizontal="left" vertical="center"/>
    </xf>
    <xf numFmtId="0" fontId="31" fillId="0" borderId="0" xfId="26" applyFont="1" applyAlignment="1" applyProtection="1">
      <alignment horizontal="center" vertical="center" wrapText="1"/>
      <protection locked="0"/>
    </xf>
    <xf numFmtId="0" fontId="16" fillId="0" borderId="0" xfId="26" applyFont="1" applyAlignment="1" applyProtection="1">
      <alignment horizontal="center" vertical="center" wrapText="1"/>
      <protection locked="0"/>
    </xf>
    <xf numFmtId="0" fontId="26" fillId="0" borderId="0" xfId="26" applyFont="1" applyAlignment="1">
      <alignment horizontal="left" wrapText="1"/>
    </xf>
    <xf numFmtId="0" fontId="26" fillId="0" borderId="0" xfId="26" applyFont="1" applyAlignment="1">
      <alignment horizontal="left" vertical="center" wrapText="1"/>
    </xf>
    <xf numFmtId="0" fontId="32" fillId="0" borderId="0" xfId="26" applyFont="1" applyAlignment="1">
      <alignment horizontal="left" vertical="center"/>
    </xf>
    <xf numFmtId="0" fontId="24" fillId="8" borderId="7" xfId="1" applyFont="1" applyFill="1" applyBorder="1" applyAlignment="1">
      <alignment horizontal="center" vertical="center" wrapText="1"/>
    </xf>
    <xf numFmtId="0" fontId="24" fillId="8" borderId="11" xfId="1" applyFont="1" applyFill="1" applyBorder="1" applyAlignment="1">
      <alignment horizontal="center" vertical="center" wrapText="1"/>
    </xf>
    <xf numFmtId="0" fontId="27" fillId="0" borderId="0" xfId="26" applyFont="1" applyAlignment="1">
      <alignment horizontal="left" vertical="center"/>
    </xf>
    <xf numFmtId="0" fontId="31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</cellXfs>
  <cellStyles count="47">
    <cellStyle name="Comma 2" xfId="7" xr:uid="{00000000-0005-0000-0000-000000000000}"/>
    <cellStyle name="Comma 2 2" xfId="8" xr:uid="{00000000-0005-0000-0000-000001000000}"/>
    <cellStyle name="Comma 2 3" xfId="9" xr:uid="{00000000-0005-0000-0000-000002000000}"/>
    <cellStyle name="Comma 3" xfId="10" xr:uid="{00000000-0005-0000-0000-000003000000}"/>
    <cellStyle name="Comma 4" xfId="11" xr:uid="{00000000-0005-0000-0000-000004000000}"/>
    <cellStyle name="Comma 5" xfId="12" xr:uid="{00000000-0005-0000-0000-000005000000}"/>
    <cellStyle name="Comma 6" xfId="13" xr:uid="{00000000-0005-0000-0000-000006000000}"/>
    <cellStyle name="Currency 2" xfId="14" xr:uid="{00000000-0005-0000-0000-000007000000}"/>
    <cellStyle name="Currency 2 2" xfId="15" xr:uid="{00000000-0005-0000-0000-000008000000}"/>
    <cellStyle name="Currency 2 3" xfId="4" xr:uid="{00000000-0005-0000-0000-000009000000}"/>
    <cellStyle name="Currency 3" xfId="16" xr:uid="{00000000-0005-0000-0000-00000A000000}"/>
    <cellStyle name="Currency 4" xfId="17" xr:uid="{00000000-0005-0000-0000-00000B000000}"/>
    <cellStyle name="Currency 5" xfId="18" xr:uid="{00000000-0005-0000-0000-00000C000000}"/>
    <cellStyle name="Currency 5 2" xfId="5" xr:uid="{00000000-0005-0000-0000-00000D000000}"/>
    <cellStyle name="Currency 6" xfId="19" xr:uid="{00000000-0005-0000-0000-00000E000000}"/>
    <cellStyle name="Normal" xfId="0" builtinId="0"/>
    <cellStyle name="Normal 10" xfId="20" xr:uid="{00000000-0005-0000-0000-000010000000}"/>
    <cellStyle name="Normal 11" xfId="21" xr:uid="{00000000-0005-0000-0000-000011000000}"/>
    <cellStyle name="Normal 11 2" xfId="3" xr:uid="{00000000-0005-0000-0000-000012000000}"/>
    <cellStyle name="Normal 12" xfId="22" xr:uid="{00000000-0005-0000-0000-000013000000}"/>
    <cellStyle name="Normal 13" xfId="23" xr:uid="{00000000-0005-0000-0000-000014000000}"/>
    <cellStyle name="Normal 2" xfId="24" xr:uid="{00000000-0005-0000-0000-000015000000}"/>
    <cellStyle name="Normal 2 2" xfId="25" xr:uid="{00000000-0005-0000-0000-000016000000}"/>
    <cellStyle name="Normal 2 2 2" xfId="26" xr:uid="{00000000-0005-0000-0000-000017000000}"/>
    <cellStyle name="Normal 2 3" xfId="27" xr:uid="{00000000-0005-0000-0000-000018000000}"/>
    <cellStyle name="Normal 2 4" xfId="28" xr:uid="{00000000-0005-0000-0000-000019000000}"/>
    <cellStyle name="Normal 2 5" xfId="1" xr:uid="{00000000-0005-0000-0000-00001A000000}"/>
    <cellStyle name="Normal 3" xfId="29" xr:uid="{00000000-0005-0000-0000-00001B000000}"/>
    <cellStyle name="Normal 4" xfId="30" xr:uid="{00000000-0005-0000-0000-00001C000000}"/>
    <cellStyle name="Normal 5" xfId="31" xr:uid="{00000000-0005-0000-0000-00001D000000}"/>
    <cellStyle name="Normal 5 2" xfId="32" xr:uid="{00000000-0005-0000-0000-00001E000000}"/>
    <cellStyle name="Normal 6" xfId="33" xr:uid="{00000000-0005-0000-0000-00001F000000}"/>
    <cellStyle name="Normal 6 2" xfId="34" xr:uid="{00000000-0005-0000-0000-000020000000}"/>
    <cellStyle name="Normal 7" xfId="35" xr:uid="{00000000-0005-0000-0000-000021000000}"/>
    <cellStyle name="Normal 8" xfId="36" xr:uid="{00000000-0005-0000-0000-000022000000}"/>
    <cellStyle name="Normal 9" xfId="37" xr:uid="{00000000-0005-0000-0000-000023000000}"/>
    <cellStyle name="Note 2" xfId="38" xr:uid="{00000000-0005-0000-0000-000024000000}"/>
    <cellStyle name="Note 3" xfId="39" xr:uid="{00000000-0005-0000-0000-000025000000}"/>
    <cellStyle name="Note 4" xfId="40" xr:uid="{00000000-0005-0000-0000-000026000000}"/>
    <cellStyle name="Note 5" xfId="41" xr:uid="{00000000-0005-0000-0000-000027000000}"/>
    <cellStyle name="Percent 2" xfId="42" xr:uid="{00000000-0005-0000-0000-000028000000}"/>
    <cellStyle name="Percent 2 2" xfId="43" xr:uid="{00000000-0005-0000-0000-000029000000}"/>
    <cellStyle name="Percent 2 3" xfId="2" xr:uid="{00000000-0005-0000-0000-00002A000000}"/>
    <cellStyle name="Percent 3" xfId="44" xr:uid="{00000000-0005-0000-0000-00002B000000}"/>
    <cellStyle name="Percent 4" xfId="45" xr:uid="{00000000-0005-0000-0000-00002C000000}"/>
    <cellStyle name="Percent 5" xfId="46" xr:uid="{00000000-0005-0000-0000-00002D000000}"/>
    <cellStyle name="Percent 6" xfId="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ric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ange%20County%20Government\Financials\2009\AllOCG_IncStm2009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ar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RobinsonBush\BCG\BrevCtyFinStmt2007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GMT-2010.02.02-18.00.00\Duval%20Schools\Financials\Reports\200911%20IBNR%20Model%20M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ic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ngle Med only  (2)"/>
      <sheetName val="Notes"/>
      <sheetName val="OrlHsngAuth"/>
      <sheetName val="Graph_Med_B"/>
      <sheetName val="Medicare_B"/>
      <sheetName val="CashFlow2009"/>
      <sheetName val="CashFlow2008"/>
      <sheetName val="Triangle Med only "/>
      <sheetName val="Large Claims"/>
      <sheetName val="Trend Graph"/>
      <sheetName val="Lynx Comp"/>
      <sheetName val="GraphData"/>
      <sheetName val="CashFlow2008 (2)"/>
      <sheetName val="CashFlow2007"/>
      <sheetName val="Triangle Rx"/>
      <sheetName val="Triangle Med Rx"/>
      <sheetName val="Triangle"/>
      <sheetName val="IBNR_Example1"/>
      <sheetName val="IBNR_Example2"/>
      <sheetName val="4yr clms"/>
      <sheetName val="Projection 2009"/>
      <sheetName val="Rolling12"/>
      <sheetName val="LynxComp"/>
      <sheetName val="StopLoss2007"/>
      <sheetName val="StopLoss2006"/>
      <sheetName val="LargeClaimants"/>
      <sheetName val="GraphRetSpo"/>
      <sheetName val="IP_Util_4Q07"/>
      <sheetName val="IP_Util_3Q07"/>
      <sheetName val="IP_Util_2Q07"/>
      <sheetName val="IP_Util_1Q07"/>
      <sheetName val="IP_Util_4Q06"/>
      <sheetName val="IP_Util_3Q06"/>
      <sheetName val="IP_Util_2Q06"/>
      <sheetName val="IP_Util_1Q06"/>
      <sheetName val="IP_Util_4Q05"/>
      <sheetName val="RelnSplit"/>
      <sheetName val="EMPsplit"/>
      <sheetName val="SPOsplit"/>
      <sheetName val="CHIsplit"/>
      <sheetName val="Dem"/>
      <sheetName val="ER_Office4Q"/>
      <sheetName val="ER_OfficeCY"/>
      <sheetName val="OP_Alpha4Q07"/>
      <sheetName val="OP_Alpha3Q07"/>
      <sheetName val="OP_Alpha2Q07"/>
      <sheetName val="OP_Alpha1Q07"/>
      <sheetName val="OP_Alpha4Q06"/>
      <sheetName val="OP_Alpha3Q06"/>
      <sheetName val="OP_Alpha4Q05"/>
      <sheetName val="OP_PMPM"/>
      <sheetName val="OP_Visit"/>
      <sheetName val="Monthly clms &amp; copay"/>
      <sheetName val="Compl Factors"/>
      <sheetName val="Chart1"/>
      <sheetName val="Chart2"/>
      <sheetName val="Chart3"/>
      <sheetName val="Chart4"/>
    </sheetNames>
    <sheetDataSet>
      <sheetData sheetId="0"/>
      <sheetData sheetId="1"/>
      <sheetData sheetId="2"/>
      <sheetData sheetId="3"/>
      <sheetData sheetId="4"/>
      <sheetData sheetId="5">
        <row r="36">
          <cell r="Q36">
            <v>13691240.712254845</v>
          </cell>
        </row>
      </sheetData>
      <sheetData sheetId="6"/>
      <sheetData sheetId="7"/>
      <sheetData sheetId="8"/>
      <sheetData sheetId="9" refreshError="1"/>
      <sheetData sheetId="10" refreshError="1"/>
      <sheetData sheetId="11">
        <row r="13">
          <cell r="A13">
            <v>38231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plit"/>
      <sheetName val="RetStatSplit"/>
      <sheetName val="CarrierSplit"/>
      <sheetName val="PlanSplit"/>
      <sheetName val="FinStmt2007"/>
      <sheetName val="Shock_PY07"/>
      <sheetName val="DiagCostPY07"/>
      <sheetName val="TopRx"/>
      <sheetName val="GraphClaims"/>
      <sheetName val="IPDaysAdmits"/>
      <sheetName val="Triang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Subscribers"/>
      <sheetName val="triangles"/>
      <sheetName val="results"/>
      <sheetName val="results_3"/>
      <sheetName val="results_6less2"/>
      <sheetName val="results_12"/>
      <sheetName val="Summary"/>
    </sheetNames>
    <sheetDataSet>
      <sheetData sheetId="0">
        <row r="4">
          <cell r="B4">
            <v>40178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BC26-8E9A-4707-802E-911E73AFE7B3}">
  <sheetPr>
    <tabColor theme="1"/>
    <pageSetUpPr fitToPage="1"/>
  </sheetPr>
  <dimension ref="A1:E24"/>
  <sheetViews>
    <sheetView tabSelected="1" view="pageLayout" zoomScaleNormal="100" workbookViewId="0">
      <selection activeCell="A2" sqref="A2:E2"/>
    </sheetView>
  </sheetViews>
  <sheetFormatPr defaultRowHeight="15" x14ac:dyDescent="0.25"/>
  <cols>
    <col min="1" max="1" width="44.140625" bestFit="1" customWidth="1"/>
    <col min="2" max="2" width="15.7109375" bestFit="1" customWidth="1"/>
    <col min="3" max="3" width="18.28515625" customWidth="1"/>
  </cols>
  <sheetData>
    <row r="1" spans="1:5" x14ac:dyDescent="0.25">
      <c r="A1" s="77" t="s">
        <v>38</v>
      </c>
      <c r="B1" s="77"/>
      <c r="C1" s="77"/>
      <c r="D1" s="77"/>
      <c r="E1" s="77"/>
    </row>
    <row r="2" spans="1:5" ht="15.75" x14ac:dyDescent="0.25">
      <c r="A2" s="78" t="s">
        <v>266</v>
      </c>
      <c r="B2" s="79"/>
      <c r="C2" s="79"/>
      <c r="D2" s="79"/>
      <c r="E2" s="79"/>
    </row>
    <row r="3" spans="1:5" ht="21.75" customHeight="1" x14ac:dyDescent="0.25">
      <c r="A3" s="80" t="s">
        <v>268</v>
      </c>
      <c r="B3" s="80"/>
      <c r="C3" s="80"/>
      <c r="D3" s="80"/>
      <c r="E3" s="80"/>
    </row>
    <row r="4" spans="1:5" ht="25.5" x14ac:dyDescent="0.25">
      <c r="A4" s="62" t="s">
        <v>29</v>
      </c>
      <c r="B4" s="63" t="s">
        <v>30</v>
      </c>
    </row>
    <row r="5" spans="1:5" x14ac:dyDescent="0.25">
      <c r="A5" s="64" t="s">
        <v>39</v>
      </c>
      <c r="B5" s="74"/>
    </row>
    <row r="6" spans="1:5" x14ac:dyDescent="0.25">
      <c r="A6" s="64" t="s">
        <v>40</v>
      </c>
      <c r="B6" s="74"/>
    </row>
    <row r="7" spans="1:5" x14ac:dyDescent="0.25">
      <c r="A7" s="64" t="s">
        <v>41</v>
      </c>
      <c r="B7" s="74"/>
    </row>
    <row r="8" spans="1:5" x14ac:dyDescent="0.25">
      <c r="A8" s="64" t="s">
        <v>31</v>
      </c>
      <c r="B8" s="74"/>
    </row>
    <row r="9" spans="1:5" x14ac:dyDescent="0.25">
      <c r="A9" s="64" t="s">
        <v>42</v>
      </c>
      <c r="B9" s="74"/>
    </row>
    <row r="10" spans="1:5" x14ac:dyDescent="0.25">
      <c r="A10" s="64" t="s">
        <v>43</v>
      </c>
      <c r="B10" s="74"/>
    </row>
    <row r="11" spans="1:5" x14ac:dyDescent="0.25">
      <c r="A11" s="64" t="s">
        <v>44</v>
      </c>
      <c r="B11" s="74"/>
    </row>
    <row r="12" spans="1:5" x14ac:dyDescent="0.25">
      <c r="A12" s="64" t="s">
        <v>45</v>
      </c>
      <c r="B12" s="74"/>
    </row>
    <row r="13" spans="1:5" x14ac:dyDescent="0.25">
      <c r="A13" s="64" t="s">
        <v>46</v>
      </c>
      <c r="B13" s="74"/>
    </row>
    <row r="14" spans="1:5" x14ac:dyDescent="0.25">
      <c r="A14" s="64" t="s">
        <v>47</v>
      </c>
      <c r="B14" s="74"/>
    </row>
    <row r="15" spans="1:5" x14ac:dyDescent="0.25">
      <c r="A15" s="64" t="s">
        <v>48</v>
      </c>
      <c r="B15" s="74"/>
    </row>
    <row r="16" spans="1:5" x14ac:dyDescent="0.25">
      <c r="A16" s="64" t="s">
        <v>49</v>
      </c>
      <c r="B16" s="74"/>
    </row>
    <row r="17" spans="1:2" x14ac:dyDescent="0.25">
      <c r="A17" s="64" t="s">
        <v>50</v>
      </c>
      <c r="B17" s="74"/>
    </row>
    <row r="18" spans="1:2" x14ac:dyDescent="0.25">
      <c r="A18" s="64" t="s">
        <v>51</v>
      </c>
      <c r="B18" s="74"/>
    </row>
    <row r="19" spans="1:2" x14ac:dyDescent="0.25">
      <c r="A19" s="64" t="s">
        <v>52</v>
      </c>
      <c r="B19" s="74"/>
    </row>
    <row r="20" spans="1:2" x14ac:dyDescent="0.25">
      <c r="A20" s="64" t="s">
        <v>269</v>
      </c>
      <c r="B20" s="74"/>
    </row>
    <row r="21" spans="1:2" x14ac:dyDescent="0.25">
      <c r="A21" s="64" t="s">
        <v>53</v>
      </c>
      <c r="B21" s="74"/>
    </row>
    <row r="22" spans="1:2" x14ac:dyDescent="0.25">
      <c r="A22" s="64" t="s">
        <v>54</v>
      </c>
      <c r="B22" s="74"/>
    </row>
    <row r="23" spans="1:2" x14ac:dyDescent="0.25">
      <c r="A23" s="64" t="s">
        <v>55</v>
      </c>
      <c r="B23" s="74"/>
    </row>
    <row r="24" spans="1:2" x14ac:dyDescent="0.25">
      <c r="A24" s="64" t="s">
        <v>56</v>
      </c>
      <c r="B24" s="74"/>
    </row>
  </sheetData>
  <sheetProtection algorithmName="SHA-512" hashValue="NwL85yfGLnxmDP/nmLrMLEC6XIwdG0osEKq0zqIkOLUcPsQI5aAm4R4Ig3zePtnftVH0RVmFQGBpDi8hxPZrdw==" saltValue="rSCrGJGE3Bpuk4OJzxo9oQ==" spinCount="100000" sheet="1" objects="1" scenarios="1"/>
  <mergeCells count="3">
    <mergeCell ref="A1:E1"/>
    <mergeCell ref="A2:E2"/>
    <mergeCell ref="A3:E3"/>
  </mergeCells>
  <pageMargins left="0.25" right="0.25" top="0.75" bottom="0.75" header="0.3" footer="0.3"/>
  <pageSetup orientation="portrait" r:id="rId1"/>
  <headerFooter differentFirst="1">
    <oddHeader>&amp;CForm 2 - Pharmacy</oddHeader>
    <oddFooter>&amp;RPharmacy- Page &amp;P</oddFooter>
    <firstHeader>&amp;L&amp;"-,Bold"ATTACHMENT 5 - Revised 3.1.23 PHARMACY NETWORK, FORMULARY, DISCOUNT, &amp; COST GUARANTEE WORKSHEET&amp;R&amp;"-,Bold"23-500</firstHeader>
    <firstFooter>&amp;RAttachment 6, Pharmacies - Page &amp;P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08A7-65DF-44AA-8364-7F091989B17D}">
  <sheetPr>
    <tabColor theme="9"/>
    <pageSetUpPr fitToPage="1"/>
  </sheetPr>
  <dimension ref="A1:E108"/>
  <sheetViews>
    <sheetView view="pageLayout" zoomScaleNormal="100" workbookViewId="0">
      <selection activeCell="A5" sqref="A5"/>
    </sheetView>
  </sheetViews>
  <sheetFormatPr defaultColWidth="9.140625" defaultRowHeight="12.75" x14ac:dyDescent="0.2"/>
  <cols>
    <col min="1" max="1" width="9.140625" style="61"/>
    <col min="2" max="2" width="40" style="61" customWidth="1"/>
    <col min="3" max="3" width="19" style="61" customWidth="1"/>
    <col min="4" max="4" width="15.7109375" style="61" customWidth="1"/>
    <col min="5" max="16384" width="9.140625" style="61"/>
  </cols>
  <sheetData>
    <row r="1" spans="1:5" ht="15" x14ac:dyDescent="0.2">
      <c r="A1" s="82" t="s">
        <v>32</v>
      </c>
      <c r="B1" s="82"/>
      <c r="C1" s="82"/>
      <c r="D1" s="82"/>
      <c r="E1" s="82"/>
    </row>
    <row r="2" spans="1:5" ht="16.5" customHeight="1" x14ac:dyDescent="0.2">
      <c r="A2" s="78" t="s">
        <v>266</v>
      </c>
      <c r="B2" s="79"/>
      <c r="C2" s="79"/>
      <c r="D2" s="79"/>
      <c r="E2" s="79"/>
    </row>
    <row r="3" spans="1:5" ht="54.75" customHeight="1" x14ac:dyDescent="0.2">
      <c r="A3" s="81" t="s">
        <v>267</v>
      </c>
      <c r="B3" s="81"/>
      <c r="C3" s="81"/>
      <c r="D3" s="81"/>
      <c r="E3" s="81"/>
    </row>
    <row r="4" spans="1:5" ht="30" x14ac:dyDescent="0.2">
      <c r="B4" s="65" t="s">
        <v>33</v>
      </c>
      <c r="C4" s="65" t="s">
        <v>34</v>
      </c>
      <c r="D4" s="66" t="s">
        <v>35</v>
      </c>
    </row>
    <row r="5" spans="1:5" ht="16.5" x14ac:dyDescent="0.3">
      <c r="B5" s="67" t="s">
        <v>57</v>
      </c>
      <c r="C5" s="68" t="s">
        <v>58</v>
      </c>
      <c r="D5" s="74"/>
    </row>
    <row r="6" spans="1:5" ht="16.5" x14ac:dyDescent="0.3">
      <c r="B6" s="67" t="s">
        <v>59</v>
      </c>
      <c r="C6" s="68" t="s">
        <v>60</v>
      </c>
      <c r="D6" s="74"/>
    </row>
    <row r="7" spans="1:5" ht="16.5" x14ac:dyDescent="0.3">
      <c r="B7" s="67" t="s">
        <v>61</v>
      </c>
      <c r="C7" s="68" t="s">
        <v>62</v>
      </c>
      <c r="D7" s="74"/>
    </row>
    <row r="8" spans="1:5" ht="16.5" x14ac:dyDescent="0.3">
      <c r="B8" s="67" t="s">
        <v>63</v>
      </c>
      <c r="C8" s="68" t="s">
        <v>64</v>
      </c>
      <c r="D8" s="74"/>
    </row>
    <row r="9" spans="1:5" ht="16.5" x14ac:dyDescent="0.3">
      <c r="B9" s="67" t="s">
        <v>65</v>
      </c>
      <c r="C9" s="68" t="s">
        <v>66</v>
      </c>
      <c r="D9" s="74"/>
    </row>
    <row r="10" spans="1:5" ht="16.5" x14ac:dyDescent="0.3">
      <c r="B10" s="67" t="s">
        <v>67</v>
      </c>
      <c r="C10" s="68" t="s">
        <v>68</v>
      </c>
      <c r="D10" s="74"/>
    </row>
    <row r="11" spans="1:5" ht="16.5" x14ac:dyDescent="0.3">
      <c r="B11" s="69" t="s">
        <v>69</v>
      </c>
      <c r="C11" s="68" t="s">
        <v>70</v>
      </c>
      <c r="D11" s="74"/>
    </row>
    <row r="12" spans="1:5" ht="16.5" x14ac:dyDescent="0.3">
      <c r="B12" s="69" t="s">
        <v>71</v>
      </c>
      <c r="C12" s="68" t="s">
        <v>72</v>
      </c>
      <c r="D12" s="74"/>
    </row>
    <row r="13" spans="1:5" ht="16.5" x14ac:dyDescent="0.3">
      <c r="B13" s="67" t="s">
        <v>73</v>
      </c>
      <c r="C13" s="68" t="s">
        <v>74</v>
      </c>
      <c r="D13" s="74"/>
    </row>
    <row r="14" spans="1:5" ht="16.5" x14ac:dyDescent="0.3">
      <c r="B14" s="69" t="s">
        <v>75</v>
      </c>
      <c r="C14" s="68" t="s">
        <v>76</v>
      </c>
      <c r="D14" s="74"/>
    </row>
    <row r="15" spans="1:5" ht="16.5" x14ac:dyDescent="0.3">
      <c r="B15" s="67" t="s">
        <v>77</v>
      </c>
      <c r="C15" s="68" t="s">
        <v>78</v>
      </c>
      <c r="D15" s="74"/>
    </row>
    <row r="16" spans="1:5" ht="16.5" x14ac:dyDescent="0.3">
      <c r="B16" s="70" t="s">
        <v>79</v>
      </c>
      <c r="C16" s="68" t="s">
        <v>80</v>
      </c>
      <c r="D16" s="74"/>
    </row>
    <row r="17" spans="2:4" ht="16.5" x14ac:dyDescent="0.3">
      <c r="B17" s="67" t="s">
        <v>81</v>
      </c>
      <c r="C17" s="68" t="s">
        <v>82</v>
      </c>
      <c r="D17" s="74"/>
    </row>
    <row r="18" spans="2:4" ht="16.5" x14ac:dyDescent="0.3">
      <c r="B18" s="67" t="s">
        <v>83</v>
      </c>
      <c r="C18" s="68" t="s">
        <v>84</v>
      </c>
      <c r="D18" s="74"/>
    </row>
    <row r="19" spans="2:4" ht="16.5" x14ac:dyDescent="0.3">
      <c r="B19" s="67" t="s">
        <v>85</v>
      </c>
      <c r="C19" s="68" t="s">
        <v>86</v>
      </c>
      <c r="D19" s="74"/>
    </row>
    <row r="20" spans="2:4" ht="16.5" x14ac:dyDescent="0.3">
      <c r="B20" s="67" t="s">
        <v>87</v>
      </c>
      <c r="C20" s="68" t="s">
        <v>88</v>
      </c>
      <c r="D20" s="74"/>
    </row>
    <row r="21" spans="2:4" ht="16.5" x14ac:dyDescent="0.3">
      <c r="B21" s="67" t="s">
        <v>89</v>
      </c>
      <c r="C21" s="68" t="s">
        <v>90</v>
      </c>
      <c r="D21" s="74"/>
    </row>
    <row r="22" spans="2:4" ht="16.5" x14ac:dyDescent="0.3">
      <c r="B22" s="69" t="s">
        <v>91</v>
      </c>
      <c r="C22" s="68" t="s">
        <v>92</v>
      </c>
      <c r="D22" s="74"/>
    </row>
    <row r="23" spans="2:4" ht="16.5" x14ac:dyDescent="0.3">
      <c r="B23" s="67" t="s">
        <v>93</v>
      </c>
      <c r="C23" s="68" t="s">
        <v>94</v>
      </c>
      <c r="D23" s="74"/>
    </row>
    <row r="24" spans="2:4" ht="16.5" x14ac:dyDescent="0.3">
      <c r="B24" s="69" t="s">
        <v>95</v>
      </c>
      <c r="C24" s="68" t="s">
        <v>96</v>
      </c>
      <c r="D24" s="74"/>
    </row>
    <row r="25" spans="2:4" ht="16.5" x14ac:dyDescent="0.3">
      <c r="B25" s="67" t="s">
        <v>97</v>
      </c>
      <c r="C25" s="68" t="s">
        <v>98</v>
      </c>
      <c r="D25" s="74"/>
    </row>
    <row r="26" spans="2:4" ht="16.5" x14ac:dyDescent="0.3">
      <c r="B26" s="70" t="s">
        <v>99</v>
      </c>
      <c r="C26" s="68" t="s">
        <v>100</v>
      </c>
      <c r="D26" s="74"/>
    </row>
    <row r="27" spans="2:4" ht="16.5" x14ac:dyDescent="0.3">
      <c r="B27" s="69" t="s">
        <v>101</v>
      </c>
      <c r="C27" s="68" t="s">
        <v>102</v>
      </c>
      <c r="D27" s="74"/>
    </row>
    <row r="28" spans="2:4" ht="16.5" x14ac:dyDescent="0.3">
      <c r="B28" s="67" t="s">
        <v>103</v>
      </c>
      <c r="C28" s="68" t="s">
        <v>104</v>
      </c>
      <c r="D28" s="74"/>
    </row>
    <row r="29" spans="2:4" ht="16.5" x14ac:dyDescent="0.3">
      <c r="B29" s="67" t="s">
        <v>105</v>
      </c>
      <c r="C29" s="68" t="s">
        <v>106</v>
      </c>
      <c r="D29" s="74"/>
    </row>
    <row r="30" spans="2:4" ht="16.5" x14ac:dyDescent="0.3">
      <c r="B30" s="69" t="s">
        <v>107</v>
      </c>
      <c r="C30" s="68" t="s">
        <v>108</v>
      </c>
      <c r="D30" s="74"/>
    </row>
    <row r="31" spans="2:4" ht="16.5" x14ac:dyDescent="0.3">
      <c r="B31" s="67" t="s">
        <v>109</v>
      </c>
      <c r="C31" s="68" t="s">
        <v>110</v>
      </c>
      <c r="D31" s="74"/>
    </row>
    <row r="32" spans="2:4" ht="16.5" x14ac:dyDescent="0.3">
      <c r="B32" s="67" t="s">
        <v>111</v>
      </c>
      <c r="C32" s="68" t="s">
        <v>112</v>
      </c>
      <c r="D32" s="74"/>
    </row>
    <row r="33" spans="2:4" ht="16.5" x14ac:dyDescent="0.3">
      <c r="B33" s="69" t="s">
        <v>113</v>
      </c>
      <c r="C33" s="68" t="s">
        <v>114</v>
      </c>
      <c r="D33" s="74"/>
    </row>
    <row r="34" spans="2:4" ht="16.5" x14ac:dyDescent="0.3">
      <c r="B34" s="67" t="s">
        <v>115</v>
      </c>
      <c r="C34" s="68" t="s">
        <v>116</v>
      </c>
      <c r="D34" s="74"/>
    </row>
    <row r="35" spans="2:4" ht="16.5" x14ac:dyDescent="0.3">
      <c r="B35" s="67" t="s">
        <v>117</v>
      </c>
      <c r="C35" s="68" t="s">
        <v>118</v>
      </c>
      <c r="D35" s="74"/>
    </row>
    <row r="36" spans="2:4" ht="16.5" x14ac:dyDescent="0.3">
      <c r="B36" s="69" t="s">
        <v>119</v>
      </c>
      <c r="C36" s="68" t="s">
        <v>120</v>
      </c>
      <c r="D36" s="74"/>
    </row>
    <row r="37" spans="2:4" ht="16.5" x14ac:dyDescent="0.3">
      <c r="B37" s="69" t="s">
        <v>121</v>
      </c>
      <c r="C37" s="68" t="s">
        <v>122</v>
      </c>
      <c r="D37" s="74"/>
    </row>
    <row r="38" spans="2:4" ht="16.5" x14ac:dyDescent="0.3">
      <c r="B38" s="69" t="s">
        <v>123</v>
      </c>
      <c r="C38" s="68" t="s">
        <v>124</v>
      </c>
      <c r="D38" s="74"/>
    </row>
    <row r="39" spans="2:4" ht="16.5" x14ac:dyDescent="0.3">
      <c r="B39" s="69" t="s">
        <v>125</v>
      </c>
      <c r="C39" s="68" t="s">
        <v>126</v>
      </c>
      <c r="D39" s="74"/>
    </row>
    <row r="40" spans="2:4" ht="16.5" x14ac:dyDescent="0.3">
      <c r="B40" s="67" t="s">
        <v>127</v>
      </c>
      <c r="C40" s="68" t="s">
        <v>128</v>
      </c>
      <c r="D40" s="74"/>
    </row>
    <row r="41" spans="2:4" ht="16.5" x14ac:dyDescent="0.3">
      <c r="B41" s="69" t="s">
        <v>129</v>
      </c>
      <c r="C41" s="68" t="s">
        <v>130</v>
      </c>
      <c r="D41" s="74"/>
    </row>
    <row r="42" spans="2:4" ht="16.5" x14ac:dyDescent="0.3">
      <c r="B42" s="67" t="s">
        <v>131</v>
      </c>
      <c r="C42" s="68" t="s">
        <v>132</v>
      </c>
      <c r="D42" s="74"/>
    </row>
    <row r="43" spans="2:4" ht="16.5" x14ac:dyDescent="0.3">
      <c r="B43" s="67" t="s">
        <v>133</v>
      </c>
      <c r="C43" s="68" t="s">
        <v>134</v>
      </c>
      <c r="D43" s="74"/>
    </row>
    <row r="44" spans="2:4" ht="16.5" x14ac:dyDescent="0.3">
      <c r="B44" s="67" t="s">
        <v>135</v>
      </c>
      <c r="C44" s="68" t="s">
        <v>136</v>
      </c>
      <c r="D44" s="74"/>
    </row>
    <row r="45" spans="2:4" ht="16.5" x14ac:dyDescent="0.3">
      <c r="B45" s="69" t="s">
        <v>137</v>
      </c>
      <c r="C45" s="68" t="s">
        <v>138</v>
      </c>
      <c r="D45" s="74"/>
    </row>
    <row r="46" spans="2:4" ht="16.5" x14ac:dyDescent="0.3">
      <c r="B46" s="67" t="s">
        <v>139</v>
      </c>
      <c r="C46" s="68" t="s">
        <v>140</v>
      </c>
      <c r="D46" s="74"/>
    </row>
    <row r="47" spans="2:4" ht="16.5" x14ac:dyDescent="0.3">
      <c r="B47" s="67" t="s">
        <v>141</v>
      </c>
      <c r="C47" s="68" t="s">
        <v>142</v>
      </c>
      <c r="D47" s="74"/>
    </row>
    <row r="48" spans="2:4" ht="16.5" x14ac:dyDescent="0.3">
      <c r="B48" s="67" t="s">
        <v>143</v>
      </c>
      <c r="C48" s="68" t="s">
        <v>144</v>
      </c>
      <c r="D48" s="74"/>
    </row>
    <row r="49" spans="2:4" ht="16.5" x14ac:dyDescent="0.3">
      <c r="B49" s="67" t="s">
        <v>145</v>
      </c>
      <c r="C49" s="68" t="s">
        <v>146</v>
      </c>
      <c r="D49" s="74"/>
    </row>
    <row r="50" spans="2:4" ht="16.5" x14ac:dyDescent="0.3">
      <c r="B50" s="67" t="s">
        <v>147</v>
      </c>
      <c r="C50" s="68" t="s">
        <v>148</v>
      </c>
      <c r="D50" s="74"/>
    </row>
    <row r="51" spans="2:4" ht="16.5" x14ac:dyDescent="0.3">
      <c r="B51" s="67" t="s">
        <v>149</v>
      </c>
      <c r="C51" s="68" t="s">
        <v>150</v>
      </c>
      <c r="D51" s="74"/>
    </row>
    <row r="52" spans="2:4" ht="16.5" x14ac:dyDescent="0.3">
      <c r="B52" s="67" t="s">
        <v>151</v>
      </c>
      <c r="C52" s="68" t="s">
        <v>152</v>
      </c>
      <c r="D52" s="74"/>
    </row>
    <row r="53" spans="2:4" ht="16.5" x14ac:dyDescent="0.3">
      <c r="B53" s="69" t="s">
        <v>153</v>
      </c>
      <c r="C53" s="68" t="s">
        <v>154</v>
      </c>
      <c r="D53" s="74"/>
    </row>
    <row r="54" spans="2:4" ht="16.5" x14ac:dyDescent="0.3">
      <c r="B54" s="67" t="s">
        <v>155</v>
      </c>
      <c r="C54" s="68" t="s">
        <v>156</v>
      </c>
      <c r="D54" s="74"/>
    </row>
    <row r="55" spans="2:4" ht="16.5" x14ac:dyDescent="0.3">
      <c r="B55" s="67" t="s">
        <v>157</v>
      </c>
      <c r="C55" s="68" t="s">
        <v>158</v>
      </c>
      <c r="D55" s="74"/>
    </row>
    <row r="56" spans="2:4" ht="16.5" x14ac:dyDescent="0.3">
      <c r="B56" s="67" t="s">
        <v>159</v>
      </c>
      <c r="C56" s="68" t="s">
        <v>160</v>
      </c>
      <c r="D56" s="74"/>
    </row>
    <row r="57" spans="2:4" ht="16.5" x14ac:dyDescent="0.3">
      <c r="B57" s="67" t="s">
        <v>161</v>
      </c>
      <c r="C57" s="68" t="s">
        <v>36</v>
      </c>
      <c r="D57" s="74"/>
    </row>
    <row r="58" spans="2:4" ht="16.5" x14ac:dyDescent="0.3">
      <c r="B58" s="69" t="s">
        <v>162</v>
      </c>
      <c r="C58" s="68" t="s">
        <v>163</v>
      </c>
      <c r="D58" s="74"/>
    </row>
    <row r="59" spans="2:4" ht="16.5" x14ac:dyDescent="0.3">
      <c r="B59" s="67" t="s">
        <v>164</v>
      </c>
      <c r="C59" s="68" t="s">
        <v>165</v>
      </c>
      <c r="D59" s="74"/>
    </row>
    <row r="60" spans="2:4" ht="16.5" x14ac:dyDescent="0.3">
      <c r="B60" s="69" t="s">
        <v>166</v>
      </c>
      <c r="C60" s="68" t="s">
        <v>167</v>
      </c>
      <c r="D60" s="74"/>
    </row>
    <row r="61" spans="2:4" ht="16.5" x14ac:dyDescent="0.3">
      <c r="B61" s="67" t="s">
        <v>168</v>
      </c>
      <c r="C61" s="68" t="s">
        <v>169</v>
      </c>
      <c r="D61" s="74"/>
    </row>
    <row r="62" spans="2:4" ht="16.5" x14ac:dyDescent="0.3">
      <c r="B62" s="67" t="s">
        <v>170</v>
      </c>
      <c r="C62" s="68" t="s">
        <v>171</v>
      </c>
      <c r="D62" s="74"/>
    </row>
    <row r="63" spans="2:4" ht="16.5" x14ac:dyDescent="0.3">
      <c r="B63" s="69" t="s">
        <v>172</v>
      </c>
      <c r="C63" s="68" t="s">
        <v>173</v>
      </c>
      <c r="D63" s="74"/>
    </row>
    <row r="64" spans="2:4" ht="16.5" x14ac:dyDescent="0.3">
      <c r="B64" s="67" t="s">
        <v>174</v>
      </c>
      <c r="C64" s="68" t="s">
        <v>175</v>
      </c>
      <c r="D64" s="74"/>
    </row>
    <row r="65" spans="2:4" ht="16.5" x14ac:dyDescent="0.3">
      <c r="B65" s="69" t="s">
        <v>176</v>
      </c>
      <c r="C65" s="68" t="s">
        <v>177</v>
      </c>
      <c r="D65" s="74"/>
    </row>
    <row r="66" spans="2:4" ht="16.5" x14ac:dyDescent="0.3">
      <c r="B66" s="67" t="s">
        <v>178</v>
      </c>
      <c r="C66" s="68" t="s">
        <v>179</v>
      </c>
      <c r="D66" s="74"/>
    </row>
    <row r="67" spans="2:4" ht="16.5" x14ac:dyDescent="0.3">
      <c r="B67" s="67" t="s">
        <v>180</v>
      </c>
      <c r="C67" s="68" t="s">
        <v>181</v>
      </c>
      <c r="D67" s="74"/>
    </row>
    <row r="68" spans="2:4" ht="16.5" x14ac:dyDescent="0.3">
      <c r="B68" s="67" t="s">
        <v>182</v>
      </c>
      <c r="C68" s="68" t="s">
        <v>183</v>
      </c>
      <c r="D68" s="74"/>
    </row>
    <row r="69" spans="2:4" ht="16.5" x14ac:dyDescent="0.3">
      <c r="B69" s="67" t="s">
        <v>184</v>
      </c>
      <c r="C69" s="68" t="s">
        <v>185</v>
      </c>
      <c r="D69" s="74"/>
    </row>
    <row r="70" spans="2:4" ht="16.5" x14ac:dyDescent="0.3">
      <c r="B70" s="67" t="s">
        <v>186</v>
      </c>
      <c r="C70" s="68" t="s">
        <v>187</v>
      </c>
      <c r="D70" s="74"/>
    </row>
    <row r="71" spans="2:4" ht="16.5" x14ac:dyDescent="0.3">
      <c r="B71" s="69" t="s">
        <v>188</v>
      </c>
      <c r="C71" s="68" t="s">
        <v>189</v>
      </c>
      <c r="D71" s="74"/>
    </row>
    <row r="72" spans="2:4" ht="16.5" x14ac:dyDescent="0.3">
      <c r="B72" s="67" t="s">
        <v>190</v>
      </c>
      <c r="C72" s="68" t="s">
        <v>191</v>
      </c>
      <c r="D72" s="74"/>
    </row>
    <row r="73" spans="2:4" ht="16.5" x14ac:dyDescent="0.3">
      <c r="B73" s="67" t="s">
        <v>192</v>
      </c>
      <c r="C73" s="68" t="s">
        <v>193</v>
      </c>
      <c r="D73" s="74"/>
    </row>
    <row r="74" spans="2:4" ht="16.5" x14ac:dyDescent="0.3">
      <c r="B74" s="67" t="s">
        <v>194</v>
      </c>
      <c r="C74" s="68" t="s">
        <v>195</v>
      </c>
      <c r="D74" s="74"/>
    </row>
    <row r="75" spans="2:4" ht="16.5" x14ac:dyDescent="0.3">
      <c r="B75" s="67" t="s">
        <v>196</v>
      </c>
      <c r="C75" s="68" t="s">
        <v>197</v>
      </c>
      <c r="D75" s="74"/>
    </row>
    <row r="76" spans="2:4" ht="16.5" x14ac:dyDescent="0.3">
      <c r="B76" s="69" t="s">
        <v>198</v>
      </c>
      <c r="C76" s="68" t="s">
        <v>199</v>
      </c>
      <c r="D76" s="74"/>
    </row>
    <row r="77" spans="2:4" ht="16.5" x14ac:dyDescent="0.3">
      <c r="B77" s="67" t="s">
        <v>200</v>
      </c>
      <c r="C77" s="68" t="s">
        <v>201</v>
      </c>
      <c r="D77" s="74"/>
    </row>
    <row r="78" spans="2:4" ht="16.5" x14ac:dyDescent="0.3">
      <c r="B78" s="67" t="s">
        <v>202</v>
      </c>
      <c r="C78" s="68" t="s">
        <v>203</v>
      </c>
      <c r="D78" s="74"/>
    </row>
    <row r="79" spans="2:4" ht="16.5" x14ac:dyDescent="0.3">
      <c r="B79" s="67" t="s">
        <v>204</v>
      </c>
      <c r="C79" s="68" t="s">
        <v>205</v>
      </c>
      <c r="D79" s="74"/>
    </row>
    <row r="80" spans="2:4" ht="16.5" x14ac:dyDescent="0.3">
      <c r="B80" s="69" t="s">
        <v>206</v>
      </c>
      <c r="C80" s="68" t="s">
        <v>207</v>
      </c>
      <c r="D80" s="74"/>
    </row>
    <row r="81" spans="2:4" ht="16.5" x14ac:dyDescent="0.3">
      <c r="B81" s="67" t="s">
        <v>208</v>
      </c>
      <c r="C81" s="68" t="s">
        <v>209</v>
      </c>
      <c r="D81" s="74"/>
    </row>
    <row r="82" spans="2:4" ht="16.5" x14ac:dyDescent="0.3">
      <c r="B82" s="69" t="s">
        <v>210</v>
      </c>
      <c r="C82" s="68" t="s">
        <v>211</v>
      </c>
      <c r="D82" s="74"/>
    </row>
    <row r="83" spans="2:4" ht="16.5" x14ac:dyDescent="0.3">
      <c r="B83" s="69" t="s">
        <v>212</v>
      </c>
      <c r="C83" s="68" t="s">
        <v>213</v>
      </c>
      <c r="D83" s="74"/>
    </row>
    <row r="84" spans="2:4" ht="16.5" x14ac:dyDescent="0.3">
      <c r="B84" s="69" t="s">
        <v>214</v>
      </c>
      <c r="C84" s="68" t="s">
        <v>215</v>
      </c>
      <c r="D84" s="74"/>
    </row>
    <row r="85" spans="2:4" ht="16.5" x14ac:dyDescent="0.3">
      <c r="B85" s="67" t="s">
        <v>216</v>
      </c>
      <c r="C85" s="68" t="s">
        <v>217</v>
      </c>
      <c r="D85" s="74"/>
    </row>
    <row r="86" spans="2:4" ht="16.5" x14ac:dyDescent="0.3">
      <c r="B86" s="67" t="s">
        <v>218</v>
      </c>
      <c r="C86" s="68" t="s">
        <v>219</v>
      </c>
      <c r="D86" s="74"/>
    </row>
    <row r="87" spans="2:4" ht="16.5" x14ac:dyDescent="0.3">
      <c r="B87" s="67" t="s">
        <v>220</v>
      </c>
      <c r="C87" s="68" t="s">
        <v>221</v>
      </c>
      <c r="D87" s="74"/>
    </row>
    <row r="88" spans="2:4" ht="16.5" x14ac:dyDescent="0.3">
      <c r="B88" s="67" t="s">
        <v>222</v>
      </c>
      <c r="C88" s="68" t="s">
        <v>223</v>
      </c>
      <c r="D88" s="74"/>
    </row>
    <row r="89" spans="2:4" ht="16.5" x14ac:dyDescent="0.3">
      <c r="B89" s="67" t="s">
        <v>224</v>
      </c>
      <c r="C89" s="68" t="s">
        <v>225</v>
      </c>
      <c r="D89" s="74"/>
    </row>
    <row r="90" spans="2:4" ht="16.5" x14ac:dyDescent="0.3">
      <c r="B90" s="67" t="s">
        <v>226</v>
      </c>
      <c r="C90" s="68" t="s">
        <v>227</v>
      </c>
      <c r="D90" s="74"/>
    </row>
    <row r="91" spans="2:4" ht="16.5" x14ac:dyDescent="0.3">
      <c r="B91" s="67" t="s">
        <v>228</v>
      </c>
      <c r="C91" s="68" t="s">
        <v>229</v>
      </c>
      <c r="D91" s="74"/>
    </row>
    <row r="92" spans="2:4" ht="16.5" x14ac:dyDescent="0.3">
      <c r="B92" s="67" t="s">
        <v>230</v>
      </c>
      <c r="C92" s="68" t="s">
        <v>231</v>
      </c>
      <c r="D92" s="74"/>
    </row>
    <row r="93" spans="2:4" ht="16.5" x14ac:dyDescent="0.3">
      <c r="B93" s="67" t="s">
        <v>232</v>
      </c>
      <c r="C93" s="68" t="s">
        <v>233</v>
      </c>
      <c r="D93" s="74"/>
    </row>
    <row r="94" spans="2:4" ht="16.5" x14ac:dyDescent="0.3">
      <c r="B94" s="70" t="s">
        <v>234</v>
      </c>
      <c r="C94" s="68" t="s">
        <v>235</v>
      </c>
      <c r="D94" s="74"/>
    </row>
    <row r="95" spans="2:4" ht="16.5" x14ac:dyDescent="0.3">
      <c r="B95" s="67" t="s">
        <v>236</v>
      </c>
      <c r="C95" s="68" t="s">
        <v>237</v>
      </c>
      <c r="D95" s="74"/>
    </row>
    <row r="96" spans="2:4" ht="16.5" x14ac:dyDescent="0.3">
      <c r="B96" s="67" t="s">
        <v>238</v>
      </c>
      <c r="C96" s="68" t="s">
        <v>37</v>
      </c>
      <c r="D96" s="74"/>
    </row>
    <row r="97" spans="2:4" ht="16.5" x14ac:dyDescent="0.3">
      <c r="B97" s="70" t="s">
        <v>239</v>
      </c>
      <c r="C97" s="68" t="s">
        <v>240</v>
      </c>
      <c r="D97" s="74"/>
    </row>
    <row r="98" spans="2:4" ht="16.5" x14ac:dyDescent="0.3">
      <c r="B98" s="67" t="s">
        <v>241</v>
      </c>
      <c r="C98" s="68" t="s">
        <v>242</v>
      </c>
      <c r="D98" s="74"/>
    </row>
    <row r="99" spans="2:4" ht="16.5" x14ac:dyDescent="0.3">
      <c r="B99" s="69" t="s">
        <v>243</v>
      </c>
      <c r="C99" s="68" t="s">
        <v>244</v>
      </c>
      <c r="D99" s="74"/>
    </row>
    <row r="100" spans="2:4" ht="16.5" x14ac:dyDescent="0.3">
      <c r="B100" s="67" t="s">
        <v>245</v>
      </c>
      <c r="C100" s="68" t="s">
        <v>246</v>
      </c>
      <c r="D100" s="74"/>
    </row>
    <row r="101" spans="2:4" ht="16.5" x14ac:dyDescent="0.3">
      <c r="B101" s="69" t="s">
        <v>247</v>
      </c>
      <c r="C101" s="68" t="s">
        <v>248</v>
      </c>
      <c r="D101" s="74"/>
    </row>
    <row r="102" spans="2:4" ht="16.5" x14ac:dyDescent="0.3">
      <c r="B102" s="67" t="s">
        <v>249</v>
      </c>
      <c r="C102" s="68" t="s">
        <v>250</v>
      </c>
      <c r="D102" s="74"/>
    </row>
    <row r="103" spans="2:4" ht="16.5" x14ac:dyDescent="0.3">
      <c r="B103" s="67" t="s">
        <v>251</v>
      </c>
      <c r="C103" s="68" t="s">
        <v>252</v>
      </c>
      <c r="D103" s="74"/>
    </row>
    <row r="104" spans="2:4" ht="16.5" x14ac:dyDescent="0.3">
      <c r="B104" s="69" t="s">
        <v>253</v>
      </c>
      <c r="C104" s="68" t="s">
        <v>254</v>
      </c>
      <c r="D104" s="74"/>
    </row>
    <row r="105" spans="2:4" ht="16.5" x14ac:dyDescent="0.3">
      <c r="B105" s="67" t="s">
        <v>255</v>
      </c>
      <c r="C105" s="68" t="s">
        <v>256</v>
      </c>
      <c r="D105" s="74"/>
    </row>
    <row r="106" spans="2:4" ht="16.5" x14ac:dyDescent="0.3">
      <c r="B106" s="67" t="s">
        <v>257</v>
      </c>
      <c r="C106" s="68" t="s">
        <v>258</v>
      </c>
      <c r="D106" s="74"/>
    </row>
    <row r="107" spans="2:4" ht="16.5" x14ac:dyDescent="0.3">
      <c r="B107" s="67" t="s">
        <v>259</v>
      </c>
      <c r="C107" s="68" t="s">
        <v>260</v>
      </c>
      <c r="D107" s="74"/>
    </row>
    <row r="108" spans="2:4" ht="16.5" x14ac:dyDescent="0.3">
      <c r="B108" s="67" t="s">
        <v>261</v>
      </c>
      <c r="C108" s="68" t="s">
        <v>262</v>
      </c>
      <c r="D108" s="74"/>
    </row>
  </sheetData>
  <sheetProtection algorithmName="SHA-512" hashValue="HjqF+HHEfwWmsRBfDu8TbAJsTqSrT+2peHpMlp6S1reV5g4gh3ASvXUxTSCz3naDBP9kV8ckyMtTOLJ8F3fMiQ==" saltValue="45r6QJh2llrOF1vd/TDF+w==" spinCount="100000" sheet="1" objects="1" scenarios="1"/>
  <mergeCells count="3">
    <mergeCell ref="A3:E3"/>
    <mergeCell ref="A1:E1"/>
    <mergeCell ref="A2:E2"/>
  </mergeCells>
  <printOptions horizontalCentered="1"/>
  <pageMargins left="0.25" right="0.25" top="0.75" bottom="0.75" header="0.3" footer="0.3"/>
  <pageSetup fitToHeight="0" orientation="portrait" r:id="rId1"/>
  <headerFooter>
    <oddHeader>&amp;L&amp;"-,Bold"ATTACHMENT 5 - REViSED 3.1.23 PHARMACY NETWORK, FORMULARY, DISCOUNT &amp; COST GUARANTEE WORKSHEET&amp;R&amp;"-,Bold"23-500</oddHeader>
    <oddFooter>&amp;RAttachment 5, Formulary- Page &amp;P of &amp;N</oddFooter>
    <firstFooter>&amp;RAttachment C , Formulary - Page &amp;P of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T46"/>
  <sheetViews>
    <sheetView showGridLines="0" view="pageLayout" zoomScaleNormal="90" workbookViewId="0">
      <selection activeCell="A2" sqref="A2:C2"/>
    </sheetView>
  </sheetViews>
  <sheetFormatPr defaultColWidth="9.140625" defaultRowHeight="15" x14ac:dyDescent="0.25"/>
  <cols>
    <col min="1" max="1" width="42" style="1" customWidth="1"/>
    <col min="2" max="2" width="18.42578125" style="1" customWidth="1"/>
    <col min="3" max="3" width="14.42578125" style="1" customWidth="1"/>
    <col min="4" max="4" width="2.85546875" style="1" customWidth="1"/>
    <col min="5" max="5" width="19.140625" style="1" customWidth="1"/>
    <col min="6" max="6" width="16.85546875" style="1" customWidth="1"/>
    <col min="7" max="7" width="2.85546875" style="1" customWidth="1"/>
    <col min="8" max="8" width="19.140625" style="1" customWidth="1"/>
    <col min="9" max="9" width="16.85546875" style="1" customWidth="1"/>
    <col min="10" max="10" width="2.85546875" style="1" customWidth="1"/>
    <col min="11" max="11" width="19.140625" style="1" customWidth="1"/>
    <col min="12" max="12" width="16.85546875" style="1" customWidth="1"/>
    <col min="13" max="13" width="2.85546875" style="1" customWidth="1"/>
    <col min="14" max="16384" width="9.140625" style="1"/>
  </cols>
  <sheetData>
    <row r="1" spans="1:20" s="73" customFormat="1" ht="18" x14ac:dyDescent="0.2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72"/>
      <c r="P1" s="71"/>
      <c r="Q1" s="71"/>
      <c r="R1" s="71"/>
      <c r="S1" s="71"/>
      <c r="T1" s="71"/>
    </row>
    <row r="2" spans="1:20" ht="25.5" customHeight="1" x14ac:dyDescent="0.25">
      <c r="A2" s="86" t="s">
        <v>266</v>
      </c>
      <c r="B2" s="87"/>
      <c r="C2" s="87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0" ht="14.25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0" x14ac:dyDescent="0.25">
      <c r="A4" s="56" t="s">
        <v>24</v>
      </c>
      <c r="B4" s="56"/>
      <c r="C4" s="56"/>
      <c r="D4" s="55"/>
      <c r="E4" s="83" t="s">
        <v>263</v>
      </c>
      <c r="F4" s="84"/>
      <c r="G4" s="55"/>
      <c r="H4" s="83" t="s">
        <v>264</v>
      </c>
      <c r="I4" s="84"/>
      <c r="J4" s="55"/>
      <c r="K4" s="83" t="s">
        <v>265</v>
      </c>
      <c r="L4" s="84"/>
      <c r="M4" s="55"/>
    </row>
    <row r="5" spans="1:20" ht="47.25" x14ac:dyDescent="0.25">
      <c r="A5" s="53" t="s">
        <v>23</v>
      </c>
      <c r="B5" s="54" t="s">
        <v>22</v>
      </c>
      <c r="C5" s="53" t="s">
        <v>21</v>
      </c>
      <c r="D5" s="50"/>
      <c r="E5" s="52" t="s">
        <v>20</v>
      </c>
      <c r="F5" s="51" t="s">
        <v>19</v>
      </c>
      <c r="G5" s="50"/>
      <c r="H5" s="52" t="s">
        <v>20</v>
      </c>
      <c r="I5" s="51" t="s">
        <v>19</v>
      </c>
      <c r="J5" s="50"/>
      <c r="K5" s="52" t="s">
        <v>20</v>
      </c>
      <c r="L5" s="51" t="s">
        <v>19</v>
      </c>
      <c r="M5" s="50"/>
    </row>
    <row r="6" spans="1:20" x14ac:dyDescent="0.25">
      <c r="A6" s="45" t="s">
        <v>26</v>
      </c>
      <c r="B6" s="49"/>
      <c r="C6" s="45"/>
      <c r="D6" s="47"/>
      <c r="E6" s="45"/>
      <c r="F6" s="48"/>
      <c r="G6" s="47"/>
      <c r="H6" s="45"/>
      <c r="I6" s="48"/>
      <c r="J6" s="47"/>
      <c r="K6" s="45"/>
      <c r="L6" s="48"/>
      <c r="M6" s="47"/>
    </row>
    <row r="7" spans="1:20" ht="15.75" x14ac:dyDescent="0.25">
      <c r="A7" s="46" t="s">
        <v>17</v>
      </c>
      <c r="B7" s="39">
        <v>1757337.2399999823</v>
      </c>
      <c r="C7" s="27">
        <v>12067</v>
      </c>
      <c r="D7" s="26"/>
      <c r="E7" s="75"/>
      <c r="F7" s="59">
        <f>$B7*(1-E7)</f>
        <v>1757337.2399999823</v>
      </c>
      <c r="G7" s="26"/>
      <c r="H7" s="75"/>
      <c r="I7" s="59">
        <f>$B7*(1-H7)</f>
        <v>1757337.2399999823</v>
      </c>
      <c r="J7" s="26"/>
      <c r="K7" s="75"/>
      <c r="L7" s="59">
        <f>$B7*(1-K7)</f>
        <v>1757337.2399999823</v>
      </c>
      <c r="M7" s="26"/>
    </row>
    <row r="8" spans="1:20" ht="15.75" x14ac:dyDescent="0.25">
      <c r="A8" s="30" t="s">
        <v>16</v>
      </c>
      <c r="B8" s="39"/>
      <c r="C8" s="27"/>
      <c r="D8" s="26"/>
      <c r="E8" s="76"/>
      <c r="F8" s="60">
        <f>$C7*E8</f>
        <v>0</v>
      </c>
      <c r="G8" s="26"/>
      <c r="H8" s="76"/>
      <c r="I8" s="60">
        <f>$C7*H8</f>
        <v>0</v>
      </c>
      <c r="J8" s="26"/>
      <c r="K8" s="76"/>
      <c r="L8" s="60">
        <f>$C7*K8</f>
        <v>0</v>
      </c>
      <c r="M8" s="26"/>
    </row>
    <row r="9" spans="1:20" ht="17.45" customHeight="1" x14ac:dyDescent="0.25">
      <c r="A9" s="30" t="s">
        <v>15</v>
      </c>
      <c r="B9" s="39">
        <v>1136483.5399999961</v>
      </c>
      <c r="C9" s="27">
        <v>2409</v>
      </c>
      <c r="D9" s="26"/>
      <c r="E9" s="75"/>
      <c r="F9" s="59">
        <f>$B9*(1-E9)</f>
        <v>1136483.5399999961</v>
      </c>
      <c r="G9" s="26"/>
      <c r="H9" s="75"/>
      <c r="I9" s="59">
        <f>$B9*(1-H9)</f>
        <v>1136483.5399999961</v>
      </c>
      <c r="J9" s="26"/>
      <c r="K9" s="75"/>
      <c r="L9" s="59">
        <f>$B9*(1-K9)</f>
        <v>1136483.5399999961</v>
      </c>
      <c r="M9" s="26"/>
    </row>
    <row r="10" spans="1:20" ht="18" customHeight="1" x14ac:dyDescent="0.25">
      <c r="A10" s="30" t="s">
        <v>14</v>
      </c>
      <c r="B10" s="39"/>
      <c r="C10" s="27"/>
      <c r="D10" s="26"/>
      <c r="E10" s="76"/>
      <c r="F10" s="60">
        <f>$C9*E10</f>
        <v>0</v>
      </c>
      <c r="G10" s="26"/>
      <c r="H10" s="76"/>
      <c r="I10" s="60">
        <f>$C9*H10</f>
        <v>0</v>
      </c>
      <c r="J10" s="26"/>
      <c r="K10" s="76"/>
      <c r="L10" s="60">
        <f>$C9*K10</f>
        <v>0</v>
      </c>
      <c r="M10" s="26"/>
    </row>
    <row r="11" spans="1:20" ht="18" customHeight="1" x14ac:dyDescent="0.25">
      <c r="A11" s="30" t="s">
        <v>9</v>
      </c>
      <c r="B11" s="39"/>
      <c r="C11" s="27"/>
      <c r="D11" s="26"/>
      <c r="E11" s="76"/>
      <c r="F11" s="60">
        <f>(C9*E11)+(C7*E11)</f>
        <v>0</v>
      </c>
      <c r="G11" s="26"/>
      <c r="H11" s="76"/>
      <c r="I11" s="60">
        <f>(C9*H11)+(C7*H11)</f>
        <v>0</v>
      </c>
      <c r="J11" s="26"/>
      <c r="K11" s="76"/>
      <c r="L11" s="60">
        <f>(C9*K11)+(C7*K11)</f>
        <v>0</v>
      </c>
      <c r="M11" s="26"/>
    </row>
    <row r="12" spans="1:20" ht="15.75" x14ac:dyDescent="0.25">
      <c r="A12" s="30" t="s">
        <v>13</v>
      </c>
      <c r="B12" s="39"/>
      <c r="C12" s="27"/>
      <c r="D12" s="38"/>
      <c r="E12" s="76"/>
      <c r="F12" s="60">
        <f>$C9*E12</f>
        <v>0</v>
      </c>
      <c r="G12" s="38"/>
      <c r="H12" s="76"/>
      <c r="I12" s="60">
        <f>$C9*H12</f>
        <v>0</v>
      </c>
      <c r="J12" s="38"/>
      <c r="K12" s="76"/>
      <c r="L12" s="60">
        <f>$C9*K12</f>
        <v>0</v>
      </c>
      <c r="M12" s="38"/>
    </row>
    <row r="13" spans="1:20" ht="15.75" x14ac:dyDescent="0.25">
      <c r="A13" s="45" t="s">
        <v>27</v>
      </c>
      <c r="B13" s="44"/>
      <c r="C13" s="43"/>
      <c r="D13" s="41"/>
      <c r="E13" s="37"/>
      <c r="F13" s="42"/>
      <c r="G13" s="41"/>
      <c r="H13" s="37"/>
      <c r="I13" s="42"/>
      <c r="J13" s="41"/>
      <c r="K13" s="37"/>
      <c r="L13" s="42"/>
      <c r="M13" s="41"/>
    </row>
    <row r="14" spans="1:20" ht="15.75" x14ac:dyDescent="0.25">
      <c r="A14" s="30" t="s">
        <v>17</v>
      </c>
      <c r="B14" s="39">
        <v>1897200.3100000056</v>
      </c>
      <c r="C14" s="27">
        <v>6175</v>
      </c>
      <c r="D14" s="40"/>
      <c r="E14" s="75"/>
      <c r="F14" s="59">
        <f>$B14*(1-E14)</f>
        <v>1897200.3100000056</v>
      </c>
      <c r="G14" s="40"/>
      <c r="H14" s="75"/>
      <c r="I14" s="59">
        <f>$B14*(1-H14)</f>
        <v>1897200.3100000056</v>
      </c>
      <c r="J14" s="40"/>
      <c r="K14" s="75"/>
      <c r="L14" s="59">
        <f>$B14*(1-K14)</f>
        <v>1897200.3100000056</v>
      </c>
      <c r="M14" s="40"/>
    </row>
    <row r="15" spans="1:20" ht="15.75" x14ac:dyDescent="0.25">
      <c r="A15" s="30" t="s">
        <v>16</v>
      </c>
      <c r="B15" s="39"/>
      <c r="C15" s="27"/>
      <c r="D15" s="40"/>
      <c r="E15" s="76"/>
      <c r="F15" s="60">
        <f>$C14*E15</f>
        <v>0</v>
      </c>
      <c r="G15" s="40"/>
      <c r="H15" s="76"/>
      <c r="I15" s="60">
        <f>$C14*H15</f>
        <v>0</v>
      </c>
      <c r="J15" s="40"/>
      <c r="K15" s="76"/>
      <c r="L15" s="60">
        <f>$C14*K15</f>
        <v>0</v>
      </c>
      <c r="M15" s="40"/>
    </row>
    <row r="16" spans="1:20" ht="15.75" x14ac:dyDescent="0.25">
      <c r="A16" s="30" t="s">
        <v>15</v>
      </c>
      <c r="B16" s="39">
        <v>989964.0299999984</v>
      </c>
      <c r="C16" s="27">
        <v>695</v>
      </c>
      <c r="D16" s="40"/>
      <c r="E16" s="75"/>
      <c r="F16" s="59">
        <f>$B16*(1-E16)</f>
        <v>989964.0299999984</v>
      </c>
      <c r="G16" s="40"/>
      <c r="H16" s="75"/>
      <c r="I16" s="59">
        <f>$B16*(1-H16)</f>
        <v>989964.0299999984</v>
      </c>
      <c r="J16" s="40"/>
      <c r="K16" s="75"/>
      <c r="L16" s="59">
        <f>$B16*(1-K16)</f>
        <v>989964.0299999984</v>
      </c>
      <c r="M16" s="40"/>
    </row>
    <row r="17" spans="1:13" ht="15.75" x14ac:dyDescent="0.25">
      <c r="A17" s="30" t="s">
        <v>14</v>
      </c>
      <c r="B17" s="39"/>
      <c r="C17" s="27"/>
      <c r="D17" s="40"/>
      <c r="E17" s="76"/>
      <c r="F17" s="60">
        <f>$C16*E17</f>
        <v>0</v>
      </c>
      <c r="G17" s="40"/>
      <c r="H17" s="76"/>
      <c r="I17" s="60">
        <f>$C16*H17</f>
        <v>0</v>
      </c>
      <c r="J17" s="40"/>
      <c r="K17" s="76"/>
      <c r="L17" s="60">
        <f>$C16*K17</f>
        <v>0</v>
      </c>
      <c r="M17" s="40"/>
    </row>
    <row r="18" spans="1:13" ht="15.75" x14ac:dyDescent="0.25">
      <c r="A18" s="30" t="s">
        <v>9</v>
      </c>
      <c r="B18" s="39"/>
      <c r="C18" s="27"/>
      <c r="D18" s="40"/>
      <c r="E18" s="76"/>
      <c r="F18" s="60">
        <f>(C16*E18)+(C14*E18)</f>
        <v>0</v>
      </c>
      <c r="G18" s="26"/>
      <c r="H18" s="76"/>
      <c r="I18" s="60">
        <f>(C16*H18)+(C14*H18)</f>
        <v>0</v>
      </c>
      <c r="J18" s="26"/>
      <c r="K18" s="76"/>
      <c r="L18" s="60">
        <f>(C16*K18)+(C14*K18)</f>
        <v>0</v>
      </c>
      <c r="M18" s="26"/>
    </row>
    <row r="19" spans="1:13" ht="15.75" x14ac:dyDescent="0.25">
      <c r="A19" s="30" t="s">
        <v>13</v>
      </c>
      <c r="B19" s="39"/>
      <c r="C19" s="27"/>
      <c r="D19" s="38"/>
      <c r="E19" s="76"/>
      <c r="F19" s="60">
        <f>$C16*E19</f>
        <v>0</v>
      </c>
      <c r="G19" s="38"/>
      <c r="H19" s="76"/>
      <c r="I19" s="60">
        <f>$C16*H19</f>
        <v>0</v>
      </c>
      <c r="J19" s="38"/>
      <c r="K19" s="76"/>
      <c r="L19" s="60">
        <f>$C16*K19</f>
        <v>0</v>
      </c>
      <c r="M19" s="38"/>
    </row>
    <row r="20" spans="1:13" ht="15.75" x14ac:dyDescent="0.25">
      <c r="A20" s="37" t="s">
        <v>18</v>
      </c>
      <c r="B20" s="36"/>
      <c r="C20" s="35"/>
      <c r="D20" s="32"/>
      <c r="E20" s="34"/>
      <c r="F20" s="33"/>
      <c r="G20" s="32"/>
      <c r="H20" s="34"/>
      <c r="I20" s="33"/>
      <c r="J20" s="32"/>
      <c r="K20" s="34"/>
      <c r="L20" s="33"/>
      <c r="M20" s="32"/>
    </row>
    <row r="21" spans="1:13" ht="15.75" x14ac:dyDescent="0.25">
      <c r="A21" s="30" t="s">
        <v>17</v>
      </c>
      <c r="B21" s="39">
        <v>139368.25999999989</v>
      </c>
      <c r="C21" s="27">
        <v>341</v>
      </c>
      <c r="D21" s="40"/>
      <c r="E21" s="75"/>
      <c r="F21" s="59">
        <f>$B21*(1-E21)</f>
        <v>139368.25999999989</v>
      </c>
      <c r="G21" s="40"/>
      <c r="H21" s="75"/>
      <c r="I21" s="59">
        <f>$B21*(1-H21)</f>
        <v>139368.25999999989</v>
      </c>
      <c r="J21" s="40"/>
      <c r="K21" s="75"/>
      <c r="L21" s="59">
        <f>$B21*(1-K21)</f>
        <v>139368.25999999989</v>
      </c>
      <c r="M21" s="40"/>
    </row>
    <row r="22" spans="1:13" ht="15.75" x14ac:dyDescent="0.25">
      <c r="A22" s="30" t="s">
        <v>16</v>
      </c>
      <c r="B22" s="39"/>
      <c r="C22" s="27"/>
      <c r="D22" s="40"/>
      <c r="E22" s="76"/>
      <c r="F22" s="60">
        <f>$C21*E22</f>
        <v>0</v>
      </c>
      <c r="G22" s="40"/>
      <c r="H22" s="76"/>
      <c r="I22" s="60">
        <f>$C21*H22</f>
        <v>0</v>
      </c>
      <c r="J22" s="40"/>
      <c r="K22" s="76"/>
      <c r="L22" s="60">
        <f>$C21*K22</f>
        <v>0</v>
      </c>
      <c r="M22" s="40"/>
    </row>
    <row r="23" spans="1:13" ht="15.75" x14ac:dyDescent="0.25">
      <c r="A23" s="30" t="s">
        <v>15</v>
      </c>
      <c r="B23" s="39">
        <v>124505.72000000004</v>
      </c>
      <c r="C23" s="27">
        <v>76</v>
      </c>
      <c r="D23" s="40"/>
      <c r="E23" s="75"/>
      <c r="F23" s="59">
        <f>$B23*(1-E23)</f>
        <v>124505.72000000004</v>
      </c>
      <c r="G23" s="40"/>
      <c r="H23" s="75"/>
      <c r="I23" s="59">
        <f>$B23*(1-H23)</f>
        <v>124505.72000000004</v>
      </c>
      <c r="J23" s="40"/>
      <c r="K23" s="75"/>
      <c r="L23" s="59">
        <f>$B23*(1-K23)</f>
        <v>124505.72000000004</v>
      </c>
      <c r="M23" s="40"/>
    </row>
    <row r="24" spans="1:13" ht="17.45" customHeight="1" x14ac:dyDescent="0.25">
      <c r="A24" s="30" t="s">
        <v>14</v>
      </c>
      <c r="B24" s="39"/>
      <c r="C24" s="27"/>
      <c r="D24" s="40"/>
      <c r="E24" s="76"/>
      <c r="F24" s="60">
        <f>$C23*E24</f>
        <v>0</v>
      </c>
      <c r="G24" s="40"/>
      <c r="H24" s="76"/>
      <c r="I24" s="60">
        <f>$C23*H24</f>
        <v>0</v>
      </c>
      <c r="J24" s="40"/>
      <c r="K24" s="76"/>
      <c r="L24" s="60">
        <f>$C23*K24</f>
        <v>0</v>
      </c>
      <c r="M24" s="40"/>
    </row>
    <row r="25" spans="1:13" ht="17.45" customHeight="1" x14ac:dyDescent="0.25">
      <c r="A25" s="30" t="s">
        <v>9</v>
      </c>
      <c r="B25" s="39"/>
      <c r="C25" s="27"/>
      <c r="D25" s="40"/>
      <c r="E25" s="76"/>
      <c r="F25" s="60">
        <f>(C23*E25)+(C21*E25)</f>
        <v>0</v>
      </c>
      <c r="G25" s="26"/>
      <c r="H25" s="76"/>
      <c r="I25" s="60">
        <f>(C23*H25)+(C21*H25)</f>
        <v>0</v>
      </c>
      <c r="J25" s="26"/>
      <c r="K25" s="76"/>
      <c r="L25" s="60">
        <f>(C23*K25)+(C21*K25)</f>
        <v>0</v>
      </c>
      <c r="M25" s="26"/>
    </row>
    <row r="26" spans="1:13" ht="15.75" x14ac:dyDescent="0.25">
      <c r="A26" s="30" t="s">
        <v>13</v>
      </c>
      <c r="B26" s="39"/>
      <c r="C26" s="27"/>
      <c r="D26" s="38"/>
      <c r="E26" s="76"/>
      <c r="F26" s="60">
        <f>$C23*E26</f>
        <v>0</v>
      </c>
      <c r="G26" s="38"/>
      <c r="H26" s="76"/>
      <c r="I26" s="60">
        <f>$C23*H26</f>
        <v>0</v>
      </c>
      <c r="J26" s="38"/>
      <c r="K26" s="76"/>
      <c r="L26" s="60">
        <f>$C23*K26</f>
        <v>0</v>
      </c>
      <c r="M26" s="38"/>
    </row>
    <row r="27" spans="1:13" ht="15.75" x14ac:dyDescent="0.25">
      <c r="A27" s="37" t="s">
        <v>12</v>
      </c>
      <c r="B27" s="36"/>
      <c r="C27" s="35"/>
      <c r="D27" s="32"/>
      <c r="E27" s="34"/>
      <c r="F27" s="33"/>
      <c r="G27" s="32"/>
      <c r="H27" s="34"/>
      <c r="I27" s="33"/>
      <c r="J27" s="32"/>
      <c r="K27" s="34"/>
      <c r="L27" s="33"/>
      <c r="M27" s="32"/>
    </row>
    <row r="28" spans="1:13" ht="15.75" x14ac:dyDescent="0.25">
      <c r="A28" s="31" t="s">
        <v>11</v>
      </c>
      <c r="B28" s="28">
        <v>2431610.319999997</v>
      </c>
      <c r="C28" s="27">
        <v>302</v>
      </c>
      <c r="D28" s="23"/>
      <c r="E28" s="75"/>
      <c r="F28" s="59">
        <f>$B28*(1-E28)</f>
        <v>2431610.319999997</v>
      </c>
      <c r="G28" s="23"/>
      <c r="H28" s="75"/>
      <c r="I28" s="59">
        <f>$B28*(1-H28)</f>
        <v>2431610.319999997</v>
      </c>
      <c r="J28" s="23"/>
      <c r="K28" s="75"/>
      <c r="L28" s="59">
        <f>$B28*(1-K28)</f>
        <v>2431610.319999997</v>
      </c>
      <c r="M28" s="23"/>
    </row>
    <row r="29" spans="1:13" ht="15.75" x14ac:dyDescent="0.25">
      <c r="A29" s="30" t="s">
        <v>10</v>
      </c>
      <c r="B29" s="28"/>
      <c r="C29" s="27"/>
      <c r="D29" s="23"/>
      <c r="E29" s="76"/>
      <c r="F29" s="60">
        <f>$C28*E29</f>
        <v>0</v>
      </c>
      <c r="G29" s="23"/>
      <c r="H29" s="76"/>
      <c r="I29" s="60">
        <f>$C28*H29</f>
        <v>0</v>
      </c>
      <c r="J29" s="23"/>
      <c r="K29" s="76"/>
      <c r="L29" s="60">
        <f>$C28*K29</f>
        <v>0</v>
      </c>
      <c r="M29" s="23"/>
    </row>
    <row r="30" spans="1:13" ht="15.75" x14ac:dyDescent="0.25">
      <c r="A30" s="29" t="s">
        <v>9</v>
      </c>
      <c r="B30" s="28"/>
      <c r="C30" s="27"/>
      <c r="D30" s="23"/>
      <c r="E30" s="76"/>
      <c r="F30" s="60">
        <f>(C28*E30)</f>
        <v>0</v>
      </c>
      <c r="G30" s="26"/>
      <c r="H30" s="76"/>
      <c r="I30" s="60">
        <f>(C28*H30)</f>
        <v>0</v>
      </c>
      <c r="J30" s="26"/>
      <c r="K30" s="76"/>
      <c r="L30" s="60">
        <f>(C28*K30)</f>
        <v>0</v>
      </c>
      <c r="M30" s="26"/>
    </row>
    <row r="31" spans="1:13" ht="15.75" x14ac:dyDescent="0.25">
      <c r="A31" s="25" t="s">
        <v>8</v>
      </c>
      <c r="B31" s="24"/>
      <c r="C31" s="24"/>
      <c r="D31" s="23"/>
      <c r="E31" s="76"/>
      <c r="F31" s="60">
        <f>$C28*E31</f>
        <v>0</v>
      </c>
      <c r="G31" s="23"/>
      <c r="H31" s="76"/>
      <c r="I31" s="60">
        <f>$C28*H31</f>
        <v>0</v>
      </c>
      <c r="J31" s="23"/>
      <c r="K31" s="76"/>
      <c r="L31" s="60">
        <f>$C28*K31</f>
        <v>0</v>
      </c>
      <c r="M31" s="23"/>
    </row>
    <row r="32" spans="1:13" ht="15.75" customHeight="1" x14ac:dyDescent="0.25">
      <c r="A32" s="22" t="s">
        <v>7</v>
      </c>
      <c r="B32" s="21"/>
      <c r="C32" s="21"/>
      <c r="D32" s="19"/>
      <c r="E32" s="21"/>
      <c r="F32" s="20"/>
      <c r="G32" s="19"/>
      <c r="H32" s="21"/>
      <c r="I32" s="20"/>
      <c r="J32" s="19"/>
      <c r="K32" s="21"/>
      <c r="L32" s="20"/>
      <c r="M32" s="19"/>
    </row>
    <row r="33" spans="1:13" ht="15.75" x14ac:dyDescent="0.25">
      <c r="A33" s="18" t="s">
        <v>6</v>
      </c>
      <c r="B33" s="14">
        <f>B7+B9</f>
        <v>2893820.7799999784</v>
      </c>
      <c r="C33" s="16">
        <f>C7+C9</f>
        <v>14476</v>
      </c>
      <c r="D33" s="4"/>
      <c r="E33" s="15"/>
      <c r="F33" s="17">
        <f>F7+F8+F9+F10-F12+F11</f>
        <v>2893820.7799999784</v>
      </c>
      <c r="G33" s="4"/>
      <c r="H33" s="15"/>
      <c r="I33" s="17">
        <f>I7+I8+I9+I10-I12+I11</f>
        <v>2893820.7799999784</v>
      </c>
      <c r="J33" s="4"/>
      <c r="K33" s="15"/>
      <c r="L33" s="17">
        <f>L7+L8+L9+L10-L12+L11</f>
        <v>2893820.7799999784</v>
      </c>
      <c r="M33" s="4"/>
    </row>
    <row r="34" spans="1:13" ht="15.75" x14ac:dyDescent="0.25">
      <c r="A34" s="18" t="s">
        <v>5</v>
      </c>
      <c r="B34" s="14">
        <f>B14+B16</f>
        <v>2887164.340000004</v>
      </c>
      <c r="C34" s="16">
        <f>C14+C16</f>
        <v>6870</v>
      </c>
      <c r="D34" s="4"/>
      <c r="E34" s="15"/>
      <c r="F34" s="17">
        <f>F14+F15+F16+F17+F18-F19</f>
        <v>2887164.340000004</v>
      </c>
      <c r="G34" s="4"/>
      <c r="H34" s="15"/>
      <c r="I34" s="17">
        <f>I14+I15+I16+I17+I18-I19</f>
        <v>2887164.340000004</v>
      </c>
      <c r="J34" s="4"/>
      <c r="K34" s="15"/>
      <c r="L34" s="17">
        <f>L14+L15+L16+L17+L18-L19</f>
        <v>2887164.340000004</v>
      </c>
      <c r="M34" s="4"/>
    </row>
    <row r="35" spans="1:13" ht="15.75" x14ac:dyDescent="0.25">
      <c r="A35" s="18" t="s">
        <v>25</v>
      </c>
      <c r="B35" s="14">
        <f>B21+B23</f>
        <v>263873.97999999992</v>
      </c>
      <c r="C35" s="16">
        <f>C21+C23</f>
        <v>417</v>
      </c>
      <c r="D35" s="4"/>
      <c r="E35" s="15"/>
      <c r="F35" s="17">
        <f>F21+F22+F23+F24+F25-F26</f>
        <v>263873.97999999992</v>
      </c>
      <c r="G35" s="4"/>
      <c r="H35" s="15"/>
      <c r="I35" s="17">
        <f>I21+I22+I23+I24+I25-I26</f>
        <v>263873.97999999992</v>
      </c>
      <c r="J35" s="4"/>
      <c r="K35" s="15"/>
      <c r="L35" s="17">
        <f>L21+L22+L23+L24+L25-L26</f>
        <v>263873.97999999992</v>
      </c>
      <c r="M35" s="4"/>
    </row>
    <row r="36" spans="1:13" ht="16.5" thickBot="1" x14ac:dyDescent="0.3">
      <c r="A36" s="18" t="s">
        <v>4</v>
      </c>
      <c r="B36" s="14">
        <f>B28</f>
        <v>2431610.319999997</v>
      </c>
      <c r="C36" s="16">
        <f>C28</f>
        <v>302</v>
      </c>
      <c r="D36" s="4"/>
      <c r="E36" s="15"/>
      <c r="F36" s="17">
        <f>F28+F29+F30-F31</f>
        <v>2431610.319999997</v>
      </c>
      <c r="G36" s="4"/>
      <c r="H36" s="15"/>
      <c r="I36" s="17">
        <f>I28+I29+I30-I31</f>
        <v>2431610.319999997</v>
      </c>
      <c r="J36" s="4"/>
      <c r="K36" s="15"/>
      <c r="L36" s="17">
        <f>L28+L29+L30-L31</f>
        <v>2431610.319999997</v>
      </c>
      <c r="M36" s="4"/>
    </row>
    <row r="37" spans="1:13" ht="16.5" thickBot="1" x14ac:dyDescent="0.3">
      <c r="A37" s="9" t="s">
        <v>3</v>
      </c>
      <c r="B37" s="8">
        <f>SUM(B33:B36)</f>
        <v>8476469.4199999794</v>
      </c>
      <c r="C37" s="13">
        <f>SUM(C33:C36)</f>
        <v>22065</v>
      </c>
      <c r="D37" s="4"/>
      <c r="E37" s="6"/>
      <c r="F37" s="5">
        <f>SUM(F33:F36)</f>
        <v>8476469.4199999794</v>
      </c>
      <c r="G37" s="4"/>
      <c r="H37" s="6"/>
      <c r="I37" s="5">
        <f>SUM(I33:I36)</f>
        <v>8476469.4199999794</v>
      </c>
      <c r="J37" s="4"/>
      <c r="K37" s="6"/>
      <c r="L37" s="5">
        <f>SUM(L33:L36)</f>
        <v>8476469.4199999794</v>
      </c>
      <c r="M37" s="4"/>
    </row>
    <row r="38" spans="1:13" ht="18" customHeight="1" x14ac:dyDescent="0.25"/>
    <row r="39" spans="1:13" ht="16.5" hidden="1" thickBot="1" x14ac:dyDescent="0.3">
      <c r="A39" s="9" t="s">
        <v>2</v>
      </c>
      <c r="B39" s="8">
        <v>54106041</v>
      </c>
      <c r="C39" s="7">
        <v>271014</v>
      </c>
      <c r="D39" s="4"/>
      <c r="E39" s="6">
        <v>0.52280354411134689</v>
      </c>
      <c r="F39" s="5">
        <v>27658804.450976111</v>
      </c>
      <c r="G39" s="4"/>
      <c r="H39" s="6">
        <v>0.52280354411134689</v>
      </c>
      <c r="I39" s="5">
        <v>27658804.450976111</v>
      </c>
      <c r="J39" s="4"/>
      <c r="K39" s="6">
        <v>0.52280354411134689</v>
      </c>
      <c r="L39" s="5">
        <v>27658804.450976111</v>
      </c>
      <c r="M39" s="4"/>
    </row>
    <row r="40" spans="1:13" hidden="1" x14ac:dyDescent="0.25"/>
    <row r="41" spans="1:13" ht="18.75" hidden="1" x14ac:dyDescent="0.3">
      <c r="A41" s="10" t="s">
        <v>1</v>
      </c>
      <c r="B41" s="12"/>
      <c r="C41" s="10"/>
      <c r="D41" s="10"/>
      <c r="E41" s="11"/>
      <c r="F41" s="11">
        <f>F39-F37</f>
        <v>19182335.030976132</v>
      </c>
      <c r="G41" s="10"/>
      <c r="H41" s="11"/>
      <c r="I41" s="11">
        <f>I39-I37</f>
        <v>19182335.030976132</v>
      </c>
      <c r="J41" s="10"/>
      <c r="K41" s="11"/>
      <c r="L41" s="11">
        <f>L39-L37</f>
        <v>19182335.030976132</v>
      </c>
      <c r="M41" s="10"/>
    </row>
    <row r="42" spans="1:13" hidden="1" x14ac:dyDescent="0.25"/>
    <row r="43" spans="1:13" ht="16.5" hidden="1" thickBot="1" x14ac:dyDescent="0.3">
      <c r="A43" s="9" t="s">
        <v>0</v>
      </c>
      <c r="B43" s="8">
        <v>54106041</v>
      </c>
      <c r="C43" s="7">
        <v>271014</v>
      </c>
      <c r="D43" s="4"/>
      <c r="E43" s="6">
        <v>0.51368611179688461</v>
      </c>
      <c r="F43" s="5">
        <v>26848173.286037326</v>
      </c>
      <c r="G43" s="4"/>
      <c r="H43" s="6">
        <v>0.51368611179688461</v>
      </c>
      <c r="I43" s="5">
        <v>26848173.286037326</v>
      </c>
      <c r="J43" s="4"/>
      <c r="K43" s="6">
        <v>0.51368611179688461</v>
      </c>
      <c r="L43" s="5">
        <v>26848173.286037326</v>
      </c>
      <c r="M43" s="4"/>
    </row>
    <row r="45" spans="1:13" x14ac:dyDescent="0.25">
      <c r="B45" s="2"/>
      <c r="C45" s="3"/>
    </row>
    <row r="46" spans="1:13" x14ac:dyDescent="0.25">
      <c r="B46" s="2"/>
    </row>
  </sheetData>
  <sheetProtection algorithmName="SHA-512" hashValue="3LcoTwff3ob7r/dOWra7fs0+K9LZ4f24DsZtAD6Puw3JaigtDKNVk3Xh7tCvx+/vD2DvySg/yGmcjJye1eGS6A==" saltValue="zZ7b8L62ZVx2i0dj1y3AoQ==" spinCount="100000" sheet="1" objects="1" scenarios="1"/>
  <mergeCells count="5">
    <mergeCell ref="E4:F4"/>
    <mergeCell ref="H4:I4"/>
    <mergeCell ref="K4:L4"/>
    <mergeCell ref="A1:L1"/>
    <mergeCell ref="A2:C2"/>
  </mergeCells>
  <printOptions horizontalCentered="1"/>
  <pageMargins left="0.25" right="0.25" top="0.75" bottom="0.75" header="0.3" footer="0.3"/>
  <pageSetup scale="69" orientation="landscape" r:id="rId1"/>
  <headerFooter>
    <oddHeader>&amp;L&amp;"-,Bold"ATTACHMENT 5 - REVISED 3.1.23 PHARMACY NETWORK, FORMULARY, DISCOUNT, &amp; COST GUARANTEE WORKSHEET&amp;R&amp;"-,Bold"23-500</oddHeader>
    <oddFooter>&amp;RPharmacy Pricing-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Pharmacy Network</vt:lpstr>
      <vt:lpstr>Formulary</vt:lpstr>
      <vt:lpstr>Discount and Cost Guarantee</vt:lpstr>
      <vt:lpstr>'Discount and Cost Guarantee'!Print_Area</vt:lpstr>
      <vt:lpstr>'Pharmacy Network'!Print_Titles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Robinson</dc:creator>
  <cp:lastModifiedBy>Falanga, Ron</cp:lastModifiedBy>
  <cp:lastPrinted>2016-02-03T17:18:55Z</cp:lastPrinted>
  <dcterms:created xsi:type="dcterms:W3CDTF">2015-12-03T17:31:45Z</dcterms:created>
  <dcterms:modified xsi:type="dcterms:W3CDTF">2023-03-01T15:31:29Z</dcterms:modified>
</cp:coreProperties>
</file>